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195"/>
  </bookViews>
  <sheets>
    <sheet name="Unchahar-I_5(C)" sheetId="2" r:id="rId1"/>
  </sheets>
  <definedNames>
    <definedName name="_xlnm.Print_Area" localSheetId="0">'Unchahar-I_5(C)'!$A$1:$U$62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9" i="2"/>
  <c r="Q59"/>
  <c r="L49"/>
  <c r="Q44"/>
  <c r="R44"/>
  <c r="L42"/>
  <c r="O38" s="1"/>
  <c r="L36"/>
  <c r="L24"/>
  <c r="L23"/>
  <c r="L22"/>
  <c r="L21"/>
  <c r="L20"/>
  <c r="R20"/>
  <c r="R10"/>
  <c r="P10"/>
  <c r="L17"/>
  <c r="L16"/>
  <c r="O44"/>
  <c r="S44" s="1"/>
  <c r="O30"/>
  <c r="S30" s="1"/>
  <c r="N62"/>
  <c r="O61" s="1"/>
  <c r="S61" s="1"/>
  <c r="H61"/>
  <c r="Q61" s="1"/>
  <c r="O59"/>
  <c r="H59"/>
  <c r="O56"/>
  <c r="S56" s="1"/>
  <c r="H56"/>
  <c r="Q56" s="1"/>
  <c r="G44"/>
  <c r="G38"/>
  <c r="G30"/>
  <c r="G20"/>
  <c r="G10"/>
  <c r="Q38" l="1"/>
  <c r="S38"/>
  <c r="L28"/>
  <c r="Q30"/>
  <c r="O20"/>
  <c r="L18"/>
  <c r="O10" s="1"/>
  <c r="S10" s="1"/>
  <c r="Q10" l="1"/>
  <c r="Q20"/>
  <c r="S20"/>
</calcChain>
</file>

<file path=xl/comments1.xml><?xml version="1.0" encoding="utf-8"?>
<comments xmlns="http://schemas.openxmlformats.org/spreadsheetml/2006/main">
  <authors>
    <author>Author</author>
  </authors>
  <commentList>
    <comment ref="P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Exclusion ki positive entry excluding Rev. Liability, FERV, IUT, De-cap or any other negative adjustment</t>
        </r>
      </text>
    </comment>
    <comment ref="P5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Exclusion ki positive entry excluding Rev. Liability, FERV, IUT, De-cap or any other negative adjustment</t>
        </r>
      </text>
    </comment>
  </commentList>
</comments>
</file>

<file path=xl/sharedStrings.xml><?xml version="1.0" encoding="utf-8"?>
<sst xmlns="http://schemas.openxmlformats.org/spreadsheetml/2006/main" count="153" uniqueCount="88">
  <si>
    <t>Total</t>
  </si>
  <si>
    <t>Nil</t>
  </si>
  <si>
    <t>2016-17</t>
  </si>
  <si>
    <t>Total Decap: (-)862.90
FERV: 81.23</t>
  </si>
  <si>
    <t>Actual Add-Cap</t>
  </si>
  <si>
    <t>2015-16</t>
  </si>
  <si>
    <t xml:space="preserve">Decap items: (-)174.87
Decap Buildings: (-)88.15,
Decap Spares: (-)147.12,
Decap of MBOA: (-)59.42,
Loan ERV: 68.51
IUT: 6.70
Liability Rev.:(-)6.11, </t>
  </si>
  <si>
    <t>2014-15</t>
  </si>
  <si>
    <t>Replacement of HP Heater
No. 6 for Stage-I</t>
  </si>
  <si>
    <t>Upgradation of ST-I Stn.
Transformer 1&amp;2 Protection
System</t>
  </si>
  <si>
    <t>R&amp;M of Wagon Tippler of
CHP Stage - I</t>
  </si>
  <si>
    <t xml:space="preserve">Decap allowed: (-)231.40
Decap Spares: (-)253.83,
Decap of MBOA: (-)13.86,
FERV: 274.06
Liability Rev.:(-)0.195, </t>
  </si>
  <si>
    <t>CHP Stage -I CBMS and
suspended Magnet</t>
  </si>
  <si>
    <t>Locomotive 1350/1120 HP</t>
  </si>
  <si>
    <t>2013-14</t>
  </si>
  <si>
    <t xml:space="preserve">Decap disallowed: (-)323.73
Decap Spares: (-)46.40,
Decap of MBOA: (-)4.27,
FERV: 232.03
Liability Rev.:(-)56.70, </t>
  </si>
  <si>
    <t>2012-13</t>
  </si>
  <si>
    <t xml:space="preserve">Decap disallowed: (-)77.09
Decap Spares: (-)94.67,
Decap of MBOA: (-)15.26,
FERV: 333.45
Liability Rev.:(-)17.98, </t>
  </si>
  <si>
    <t>2011-12</t>
  </si>
  <si>
    <t xml:space="preserve">Decap Spares: (-)38.00,
Decap of MBOA: (-) 57.79,
FERV:(-)26.60, </t>
  </si>
  <si>
    <t>Room for Flue Gas Analyzer</t>
  </si>
  <si>
    <t>2010-11</t>
  </si>
  <si>
    <t>BOILER TUBE LEAKAGE DETECTION SYSTEM</t>
  </si>
  <si>
    <t>Renovation of Gen purity meter</t>
  </si>
  <si>
    <t>RENOVATION OF ID/FD/PA BLADE IGV ACTUATORS</t>
  </si>
  <si>
    <t>RENOVATION OF TURBOVISORY INSTRUMENTS</t>
  </si>
  <si>
    <t>DELTA-PI TRANSMITTER</t>
  </si>
  <si>
    <t>2009-10</t>
  </si>
  <si>
    <t>(Rs. lakh)</t>
  </si>
  <si>
    <t>Asset/work</t>
  </si>
  <si>
    <t>Rs(Lakh)- Gross</t>
  </si>
  <si>
    <t>Rs(Lakh)</t>
  </si>
  <si>
    <t>Liability included in (2)</t>
  </si>
  <si>
    <t>Net Basis</t>
  </si>
  <si>
    <t xml:space="preserve">Capitalisation out of Special Allowance allowed in the stations where applicable </t>
  </si>
  <si>
    <t xml:space="preserve">Capitalisation   out of Compensation allowance in the stations wherever applicable </t>
  </si>
  <si>
    <t>Capitalisation   out of add cap allowed under Regulation 9(2)</t>
  </si>
  <si>
    <t xml:space="preserve">Total Addition  during  the year as per duly audited Schedule of Fixed Asset  </t>
  </si>
  <si>
    <t xml:space="preserve">Total  Addition during the year </t>
  </si>
  <si>
    <t xml:space="preserve">Capitalisation done  which has not been claimed/ allowed in the tariff </t>
  </si>
  <si>
    <t xml:space="preserve">Capital Spares </t>
  </si>
  <si>
    <t xml:space="preserve">       Details of Asset/Work wise Capitalisation  based on the  Expenditure allowed by the Commission in the tariff  period 2009-14</t>
  </si>
  <si>
    <t xml:space="preserve">Special allowance allowed  by the Commission,  if any </t>
  </si>
  <si>
    <t xml:space="preserve">Compensatory allowance allowed by the Commission,  if any </t>
  </si>
  <si>
    <t xml:space="preserve">Add-cap  allowed by the Commission under the provision of Regulation 9(2) </t>
  </si>
  <si>
    <t xml:space="preserve">FY Year </t>
  </si>
  <si>
    <t>Details of expenditure incurred from Compensation Allowance and Special Allowance  during  Tariff Period 2009-14</t>
  </si>
  <si>
    <t xml:space="preserve">COD of Units/Station : </t>
  </si>
  <si>
    <t>Stage: Stage-I</t>
  </si>
  <si>
    <t>Name of Generating  Station : Unchahar  STPS I</t>
  </si>
  <si>
    <t>Annexure-V (C)</t>
  </si>
  <si>
    <t>Rack &amp; Pinion Elevator in CHP</t>
  </si>
  <si>
    <t>Replacement of Generator Protection Panel of unit -1 &amp; 2</t>
  </si>
  <si>
    <t>Difference of Allowed vs Expenditure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</si>
  <si>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</si>
  <si>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</si>
  <si>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</si>
  <si>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</si>
  <si>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</si>
  <si>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</si>
  <si>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Total Expenditure done under Special and Compensation Allowance</t>
  </si>
  <si>
    <t>(Rs. Lakhs)</t>
  </si>
  <si>
    <t>12=10+11</t>
  </si>
  <si>
    <t>Actual Add-cap</t>
  </si>
  <si>
    <t>Decap of Spares: (-)  63.66 
Loan ERV: (-)  19.23
Decap of MBOA:(-) 335</t>
  </si>
  <si>
    <t>14=(2+3+7+8)-(9+12+13)</t>
  </si>
  <si>
    <t>16=9+12+13+15</t>
  </si>
  <si>
    <t>Variation  if any to be reconciled /justified.</t>
  </si>
  <si>
    <t>SUPPLY &amp; erection of PKG AC &amp; OTHER MATERIALS</t>
  </si>
  <si>
    <t>SUPPLY &amp; INSTALLATION OF MICRO PROCESSOR BASD DIGITAL AVR</t>
  </si>
  <si>
    <t xml:space="preserve">Decap Allowed: (-)14.83
Decap disallowed: (-)380.64
Decap Spares: (-)41.76,
Decap of MBOA: (-) 141.60,
FERV:(-)261.96, </t>
  </si>
  <si>
    <t>HP HEATER</t>
  </si>
  <si>
    <t>Fugutive dust emmission system</t>
  </si>
  <si>
    <t>COAL HANDLING PLANT</t>
  </si>
  <si>
    <t>ELECTRICAL EQUIPMENTS  (6.6 KV MOCBs)</t>
  </si>
  <si>
    <t>Installation of Gullotine gates</t>
  </si>
  <si>
    <t>Capitalisation of MBOA</t>
  </si>
  <si>
    <t xml:space="preserve">220 KV SWITCH Yard </t>
  </si>
  <si>
    <t>DAS EQUIPMENT FOR MONITORING ENERGY FLOW</t>
  </si>
  <si>
    <t>RH Reheater Coils</t>
  </si>
  <si>
    <t>EQUIPMENT FOR MONITORING ENERGY FLOW/DAS</t>
  </si>
  <si>
    <t>Renovation AVR panel of Excitation System</t>
  </si>
  <si>
    <t>Supply of Package A/C System for 6.6 KV MOCBS</t>
  </si>
  <si>
    <t>Air Circuit Breaker</t>
  </si>
  <si>
    <t>Installation,T &amp; C  of 
vacuum contactor.</t>
  </si>
  <si>
    <t>Replacement of Underground Fire Hydrants</t>
  </si>
  <si>
    <t>Replacement of IAC/PAC</t>
  </si>
  <si>
    <t>Note : CWIP as on 31.03.2017 in respect off Unchahar Stage-I is Rs. 4028 lakhs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</si>
</sst>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0" fontId="14" fillId="0" borderId="0"/>
  </cellStyleXfs>
  <cellXfs count="18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6" fillId="0" borderId="0" xfId="0" applyFont="1" applyFill="1"/>
    <xf numFmtId="0" fontId="2" fillId="0" borderId="24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0" fontId="2" fillId="0" borderId="0" xfId="0" applyFont="1" applyFill="1"/>
    <xf numFmtId="2" fontId="1" fillId="0" borderId="24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vertical="top" wrapText="1"/>
    </xf>
    <xf numFmtId="1" fontId="2" fillId="0" borderId="24" xfId="0" applyNumberFormat="1" applyFont="1" applyFill="1" applyBorder="1" applyAlignment="1">
      <alignment horizontal="center" vertical="top" wrapText="1"/>
    </xf>
    <xf numFmtId="1" fontId="2" fillId="0" borderId="24" xfId="0" quotePrefix="1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vertical="center" wrapText="1"/>
    </xf>
    <xf numFmtId="164" fontId="7" fillId="0" borderId="6" xfId="1" applyFont="1" applyFill="1" applyBorder="1" applyAlignment="1">
      <alignment horizontal="right" vertical="center" wrapText="1"/>
    </xf>
    <xf numFmtId="164" fontId="7" fillId="0" borderId="32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left" vertical="center" wrapText="1"/>
    </xf>
    <xf numFmtId="164" fontId="7" fillId="0" borderId="1" xfId="1" applyFont="1" applyFill="1" applyBorder="1" applyAlignment="1">
      <alignment horizontal="right" vertical="center" wrapText="1"/>
    </xf>
    <xf numFmtId="164" fontId="7" fillId="0" borderId="33" xfId="1" applyFont="1" applyFill="1" applyBorder="1" applyAlignment="1">
      <alignment horizontal="center" vertical="center" wrapText="1"/>
    </xf>
    <xf numFmtId="164" fontId="8" fillId="0" borderId="3" xfId="1" applyFont="1" applyFill="1" applyBorder="1" applyAlignment="1">
      <alignment vertical="center" wrapText="1"/>
    </xf>
    <xf numFmtId="164" fontId="8" fillId="0" borderId="3" xfId="1" applyFont="1" applyFill="1" applyBorder="1" applyAlignment="1">
      <alignment horizontal="center" vertical="center"/>
    </xf>
    <xf numFmtId="164" fontId="8" fillId="0" borderId="3" xfId="1" applyFont="1" applyFill="1" applyBorder="1" applyAlignment="1">
      <alignment horizontal="right" vertical="center"/>
    </xf>
    <xf numFmtId="164" fontId="7" fillId="0" borderId="34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right" vertical="center" wrapText="1"/>
    </xf>
    <xf numFmtId="164" fontId="7" fillId="0" borderId="6" xfId="1" applyFont="1" applyFill="1" applyBorder="1" applyAlignment="1">
      <alignment horizontal="right" vertical="center"/>
    </xf>
    <xf numFmtId="164" fontId="8" fillId="0" borderId="3" xfId="1" applyFont="1" applyFill="1" applyBorder="1" applyAlignment="1">
      <alignment vertical="center"/>
    </xf>
    <xf numFmtId="164" fontId="6" fillId="0" borderId="3" xfId="1" applyFont="1" applyFill="1" applyBorder="1" applyAlignment="1">
      <alignment vertical="center"/>
    </xf>
    <xf numFmtId="164" fontId="8" fillId="0" borderId="3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32" xfId="1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vertical="center" wrapText="1"/>
    </xf>
    <xf numFmtId="164" fontId="9" fillId="0" borderId="29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right" vertical="center"/>
    </xf>
    <xf numFmtId="164" fontId="6" fillId="0" borderId="1" xfId="1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6" fillId="0" borderId="33" xfId="1" applyFont="1" applyFill="1" applyBorder="1" applyAlignment="1">
      <alignment horizontal="center" vertical="center" wrapText="1"/>
    </xf>
    <xf numFmtId="164" fontId="9" fillId="0" borderId="9" xfId="1" applyFont="1" applyFill="1" applyBorder="1" applyAlignment="1">
      <alignment vertical="center" wrapText="1"/>
    </xf>
    <xf numFmtId="164" fontId="7" fillId="0" borderId="12" xfId="1" applyFont="1" applyFill="1" applyBorder="1" applyAlignment="1">
      <alignment vertical="center" wrapText="1"/>
    </xf>
    <xf numFmtId="164" fontId="9" fillId="0" borderId="12" xfId="1" applyFont="1" applyFill="1" applyBorder="1" applyAlignment="1">
      <alignment vertical="center" wrapText="1"/>
    </xf>
    <xf numFmtId="164" fontId="6" fillId="0" borderId="3" xfId="1" applyFont="1" applyFill="1" applyBorder="1" applyAlignment="1">
      <alignment vertical="center" wrapText="1"/>
    </xf>
    <xf numFmtId="164" fontId="6" fillId="0" borderId="3" xfId="1" applyFont="1" applyFill="1" applyBorder="1" applyAlignment="1">
      <alignment horizontal="center" vertical="center" wrapText="1"/>
    </xf>
    <xf numFmtId="164" fontId="6" fillId="0" borderId="34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left" vertical="center" wrapText="1"/>
    </xf>
    <xf numFmtId="164" fontId="2" fillId="0" borderId="24" xfId="1" applyFont="1" applyFill="1" applyBorder="1" applyAlignment="1">
      <alignment vertical="top" wrapText="1"/>
    </xf>
    <xf numFmtId="164" fontId="1" fillId="0" borderId="24" xfId="1" applyFont="1" applyFill="1" applyBorder="1" applyAlignment="1">
      <alignment horizontal="center" vertical="top" wrapText="1"/>
    </xf>
    <xf numFmtId="164" fontId="1" fillId="0" borderId="24" xfId="1" applyFont="1" applyFill="1" applyBorder="1" applyAlignment="1">
      <alignment horizontal="center" vertical="center" wrapText="1"/>
    </xf>
    <xf numFmtId="164" fontId="2" fillId="0" borderId="24" xfId="1" applyFont="1" applyFill="1" applyBorder="1" applyAlignment="1">
      <alignment horizontal="right" vertical="top" wrapText="1"/>
    </xf>
    <xf numFmtId="164" fontId="1" fillId="0" borderId="24" xfId="1" applyFont="1" applyFill="1" applyBorder="1" applyAlignment="1">
      <alignment vertical="top" wrapText="1"/>
    </xf>
    <xf numFmtId="164" fontId="2" fillId="0" borderId="18" xfId="1" applyFont="1" applyFill="1" applyBorder="1" applyAlignment="1">
      <alignment horizontal="center" vertical="top" wrapText="1"/>
    </xf>
    <xf numFmtId="164" fontId="2" fillId="0" borderId="16" xfId="1" applyFont="1" applyFill="1" applyBorder="1" applyAlignment="1">
      <alignment horizontal="center" vertical="top" wrapText="1"/>
    </xf>
    <xf numFmtId="164" fontId="10" fillId="0" borderId="6" xfId="1" applyFont="1" applyFill="1" applyBorder="1" applyAlignment="1">
      <alignment horizontal="center" vertical="center" wrapText="1"/>
    </xf>
    <xf numFmtId="164" fontId="10" fillId="0" borderId="6" xfId="1" applyFont="1" applyFill="1" applyBorder="1" applyAlignment="1">
      <alignment horizontal="center" vertical="top" wrapText="1"/>
    </xf>
    <xf numFmtId="164" fontId="10" fillId="0" borderId="6" xfId="1" applyFont="1" applyFill="1" applyBorder="1" applyAlignment="1">
      <alignment horizontal="right" vertical="top" wrapText="1"/>
    </xf>
    <xf numFmtId="164" fontId="7" fillId="0" borderId="6" xfId="1" applyFont="1" applyFill="1" applyBorder="1" applyAlignment="1">
      <alignment horizontal="left" vertical="center"/>
    </xf>
    <xf numFmtId="164" fontId="7" fillId="0" borderId="31" xfId="1" applyFont="1" applyFill="1" applyBorder="1" applyAlignment="1">
      <alignment horizontal="center" vertical="center" wrapText="1"/>
    </xf>
    <xf numFmtId="164" fontId="7" fillId="0" borderId="14" xfId="1" applyFont="1" applyFill="1" applyBorder="1" applyAlignment="1">
      <alignment horizontal="left" vertical="center" wrapText="1"/>
    </xf>
    <xf numFmtId="164" fontId="11" fillId="0" borderId="21" xfId="1" applyFont="1" applyFill="1" applyBorder="1" applyAlignment="1">
      <alignment vertical="top" wrapText="1"/>
    </xf>
    <xf numFmtId="164" fontId="10" fillId="0" borderId="3" xfId="1" applyFont="1" applyFill="1" applyBorder="1" applyAlignment="1">
      <alignment vertical="top" wrapText="1"/>
    </xf>
    <xf numFmtId="164" fontId="10" fillId="0" borderId="21" xfId="1" applyFont="1" applyFill="1" applyBorder="1" applyAlignment="1">
      <alignment horizontal="center" vertical="top" wrapText="1"/>
    </xf>
    <xf numFmtId="164" fontId="10" fillId="0" borderId="21" xfId="1" applyFont="1" applyFill="1" applyBorder="1" applyAlignment="1">
      <alignment horizontal="right" vertical="top" wrapText="1"/>
    </xf>
    <xf numFmtId="164" fontId="12" fillId="0" borderId="3" xfId="1" applyFont="1" applyFill="1" applyBorder="1" applyAlignment="1">
      <alignment vertical="center"/>
    </xf>
    <xf numFmtId="164" fontId="12" fillId="0" borderId="21" xfId="1" applyFont="1" applyFill="1" applyBorder="1" applyAlignment="1">
      <alignment horizontal="center" vertical="center"/>
    </xf>
    <xf numFmtId="164" fontId="11" fillId="0" borderId="28" xfId="1" applyFont="1" applyFill="1" applyBorder="1" applyAlignment="1">
      <alignment vertical="top" wrapText="1"/>
    </xf>
    <xf numFmtId="164" fontId="10" fillId="0" borderId="7" xfId="1" applyFont="1" applyFill="1" applyBorder="1" applyAlignment="1">
      <alignment vertical="top" wrapText="1"/>
    </xf>
    <xf numFmtId="164" fontId="10" fillId="0" borderId="6" xfId="1" applyFont="1" applyFill="1" applyBorder="1" applyAlignment="1">
      <alignment vertical="top" wrapText="1"/>
    </xf>
    <xf numFmtId="164" fontId="7" fillId="0" borderId="6" xfId="1" applyFont="1" applyFill="1" applyBorder="1"/>
    <xf numFmtId="164" fontId="7" fillId="0" borderId="6" xfId="1" applyFont="1" applyFill="1" applyBorder="1" applyAlignment="1">
      <alignment horizontal="right"/>
    </xf>
    <xf numFmtId="164" fontId="11" fillId="0" borderId="32" xfId="1" applyFont="1" applyFill="1" applyBorder="1" applyAlignment="1">
      <alignment horizontal="center" vertical="center" wrapText="1"/>
    </xf>
    <xf numFmtId="164" fontId="10" fillId="0" borderId="4" xfId="1" applyFont="1" applyFill="1" applyBorder="1" applyAlignment="1">
      <alignment vertical="top" wrapText="1"/>
    </xf>
    <xf numFmtId="164" fontId="11" fillId="0" borderId="3" xfId="1" applyFont="1" applyFill="1" applyBorder="1" applyAlignment="1">
      <alignment vertical="top" wrapText="1"/>
    </xf>
    <xf numFmtId="164" fontId="10" fillId="0" borderId="3" xfId="1" applyFont="1" applyFill="1" applyBorder="1" applyAlignment="1">
      <alignment horizontal="right" vertical="top" wrapText="1"/>
    </xf>
    <xf numFmtId="164" fontId="12" fillId="0" borderId="3" xfId="1" applyFont="1" applyFill="1" applyBorder="1" applyAlignment="1">
      <alignment horizontal="center" vertical="center"/>
    </xf>
    <xf numFmtId="164" fontId="11" fillId="0" borderId="34" xfId="1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horizontal="left" vertical="center" wrapText="1"/>
    </xf>
    <xf numFmtId="164" fontId="11" fillId="0" borderId="6" xfId="1" applyFont="1" applyFill="1" applyBorder="1" applyAlignment="1">
      <alignment horizontal="center" vertical="center" wrapText="1"/>
    </xf>
    <xf numFmtId="164" fontId="11" fillId="0" borderId="35" xfId="1" applyFont="1" applyFill="1" applyBorder="1" applyAlignment="1">
      <alignment horizontal="center" vertical="center" wrapText="1"/>
    </xf>
    <xf numFmtId="164" fontId="7" fillId="0" borderId="5" xfId="1" applyFont="1" applyFill="1" applyBorder="1" applyAlignment="1">
      <alignment horizontal="center" vertical="top" wrapText="1"/>
    </xf>
    <xf numFmtId="164" fontId="2" fillId="0" borderId="4" xfId="1" applyFont="1" applyFill="1" applyBorder="1"/>
    <xf numFmtId="164" fontId="1" fillId="0" borderId="3" xfId="1" applyFont="1" applyFill="1" applyBorder="1"/>
    <xf numFmtId="164" fontId="1" fillId="0" borderId="3" xfId="1" applyFont="1" applyFill="1" applyBorder="1" applyAlignment="1">
      <alignment horizontal="center"/>
    </xf>
    <xf numFmtId="164" fontId="1" fillId="0" borderId="3" xfId="1" applyFont="1" applyFill="1" applyBorder="1" applyAlignment="1"/>
    <xf numFmtId="164" fontId="1" fillId="0" borderId="36" xfId="1" applyFont="1" applyFill="1" applyBorder="1" applyAlignment="1"/>
    <xf numFmtId="164" fontId="1" fillId="0" borderId="2" xfId="1" applyFont="1" applyFill="1" applyBorder="1" applyAlignment="1">
      <alignment horizontal="left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29" xfId="1" applyFont="1" applyFill="1" applyBorder="1" applyAlignment="1">
      <alignment vertical="center" wrapText="1"/>
    </xf>
    <xf numFmtId="164" fontId="7" fillId="0" borderId="29" xfId="1" applyFont="1" applyFill="1" applyBorder="1" applyAlignment="1">
      <alignment horizontal="center" vertical="center" wrapText="1"/>
    </xf>
    <xf numFmtId="164" fontId="7" fillId="0" borderId="37" xfId="1" applyFont="1" applyFill="1" applyBorder="1" applyAlignment="1">
      <alignment horizontal="left" vertical="center" wrapText="1"/>
    </xf>
    <xf numFmtId="164" fontId="7" fillId="0" borderId="9" xfId="1" applyFont="1" applyFill="1" applyBorder="1" applyAlignment="1">
      <alignment horizontal="right" vertical="center"/>
    </xf>
    <xf numFmtId="164" fontId="7" fillId="0" borderId="9" xfId="1" applyFont="1" applyFill="1" applyBorder="1" applyAlignment="1">
      <alignment horizontal="left" vertical="center" wrapText="1"/>
    </xf>
    <xf numFmtId="164" fontId="6" fillId="0" borderId="12" xfId="1" applyFont="1" applyFill="1" applyBorder="1" applyAlignment="1">
      <alignment horizontal="center" vertical="center"/>
    </xf>
    <xf numFmtId="164" fontId="7" fillId="0" borderId="23" xfId="1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64" fontId="7" fillId="0" borderId="23" xfId="1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horizontal="center" vertical="center" wrapText="1"/>
    </xf>
    <xf numFmtId="164" fontId="7" fillId="0" borderId="21" xfId="1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horizontal="center" vertical="center" wrapText="1"/>
    </xf>
    <xf numFmtId="164" fontId="6" fillId="0" borderId="23" xfId="1" applyFont="1" applyFill="1" applyBorder="1" applyAlignment="1">
      <alignment horizontal="center" vertical="center"/>
    </xf>
    <xf numFmtId="164" fontId="6" fillId="0" borderId="9" xfId="1" applyFont="1" applyFill="1" applyBorder="1" applyAlignment="1">
      <alignment horizontal="center" vertical="center"/>
    </xf>
    <xf numFmtId="164" fontId="7" fillId="0" borderId="12" xfId="1" applyFont="1" applyFill="1" applyBorder="1" applyAlignment="1">
      <alignment horizontal="center" vertical="center" wrapText="1"/>
    </xf>
    <xf numFmtId="164" fontId="6" fillId="0" borderId="21" xfId="1" applyFont="1" applyFill="1" applyBorder="1" applyAlignment="1">
      <alignment horizontal="center" vertical="center" wrapText="1"/>
    </xf>
    <xf numFmtId="164" fontId="2" fillId="0" borderId="24" xfId="1" applyFont="1" applyFill="1" applyBorder="1" applyAlignment="1">
      <alignment horizontal="center" vertical="top" wrapText="1"/>
    </xf>
    <xf numFmtId="164" fontId="2" fillId="0" borderId="24" xfId="1" applyFont="1" applyFill="1" applyBorder="1" applyAlignment="1">
      <alignment horizontal="center" vertical="center" wrapText="1"/>
    </xf>
    <xf numFmtId="164" fontId="2" fillId="0" borderId="26" xfId="1" applyFont="1" applyFill="1" applyBorder="1" applyAlignment="1">
      <alignment horizontal="center" vertical="top" wrapText="1"/>
    </xf>
    <xf numFmtId="164" fontId="2" fillId="0" borderId="30" xfId="1" applyFont="1" applyFill="1" applyBorder="1" applyAlignment="1">
      <alignment horizontal="center" vertical="top" wrapText="1"/>
    </xf>
    <xf numFmtId="0" fontId="15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top" wrapText="1"/>
    </xf>
    <xf numFmtId="2" fontId="2" fillId="0" borderId="30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left" vertical="top" wrapText="1"/>
    </xf>
    <xf numFmtId="2" fontId="2" fillId="0" borderId="30" xfId="0" applyNumberFormat="1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64" fontId="8" fillId="0" borderId="15" xfId="1" applyFont="1" applyFill="1" applyBorder="1" applyAlignment="1">
      <alignment horizontal="center" vertical="center" wrapText="1"/>
    </xf>
    <xf numFmtId="164" fontId="8" fillId="0" borderId="10" xfId="1" applyFont="1" applyFill="1" applyBorder="1" applyAlignment="1">
      <alignment horizontal="center" vertical="center" wrapText="1"/>
    </xf>
    <xf numFmtId="164" fontId="8" fillId="0" borderId="22" xfId="1" applyFont="1" applyFill="1" applyBorder="1" applyAlignment="1">
      <alignment horizontal="center" vertical="center" wrapText="1"/>
    </xf>
    <xf numFmtId="164" fontId="7" fillId="0" borderId="23" xfId="1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horizontal="center" vertical="center" wrapText="1"/>
    </xf>
    <xf numFmtId="164" fontId="7" fillId="0" borderId="21" xfId="1" applyFont="1" applyFill="1" applyBorder="1" applyAlignment="1">
      <alignment horizontal="center" vertical="center" wrapText="1"/>
    </xf>
    <xf numFmtId="164" fontId="7" fillId="0" borderId="5" xfId="1" applyFont="1" applyFill="1" applyBorder="1" applyAlignment="1">
      <alignment horizontal="left" vertical="center" wrapText="1"/>
    </xf>
    <xf numFmtId="164" fontId="7" fillId="0" borderId="20" xfId="1" applyFont="1" applyFill="1" applyBorder="1" applyAlignment="1">
      <alignment horizontal="left" vertical="center" wrapText="1"/>
    </xf>
    <xf numFmtId="164" fontId="1" fillId="0" borderId="27" xfId="1" applyFont="1" applyFill="1" applyBorder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 wrapText="1"/>
    </xf>
    <xf numFmtId="164" fontId="1" fillId="0" borderId="13" xfId="1" applyFont="1" applyFill="1" applyBorder="1" applyAlignment="1">
      <alignment horizontal="center" vertical="center" wrapText="1"/>
    </xf>
    <xf numFmtId="164" fontId="8" fillId="0" borderId="7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horizontal="center" vertical="center" wrapText="1"/>
    </xf>
    <xf numFmtId="164" fontId="7" fillId="0" borderId="19" xfId="1" applyFont="1" applyFill="1" applyBorder="1" applyAlignment="1">
      <alignment horizontal="left" vertical="center" wrapText="1"/>
    </xf>
    <xf numFmtId="164" fontId="7" fillId="0" borderId="8" xfId="1" applyFont="1" applyFill="1" applyBorder="1" applyAlignment="1">
      <alignment horizontal="left" vertical="center" wrapText="1"/>
    </xf>
    <xf numFmtId="164" fontId="7" fillId="0" borderId="28" xfId="1" applyFont="1" applyFill="1" applyBorder="1" applyAlignment="1">
      <alignment horizontal="left" vertical="center" wrapText="1"/>
    </xf>
    <xf numFmtId="164" fontId="8" fillId="0" borderId="11" xfId="1" applyFont="1" applyFill="1" applyBorder="1" applyAlignment="1">
      <alignment horizontal="center" vertical="center" wrapText="1"/>
    </xf>
    <xf numFmtId="164" fontId="8" fillId="0" borderId="38" xfId="1" applyFont="1" applyFill="1" applyBorder="1" applyAlignment="1">
      <alignment horizontal="center" vertical="center" wrapText="1"/>
    </xf>
    <xf numFmtId="164" fontId="6" fillId="0" borderId="23" xfId="1" applyFont="1" applyFill="1" applyBorder="1" applyAlignment="1">
      <alignment horizontal="center" vertical="center"/>
    </xf>
    <xf numFmtId="164" fontId="6" fillId="0" borderId="9" xfId="1" applyFont="1" applyFill="1" applyBorder="1" applyAlignment="1">
      <alignment horizontal="center" vertical="center"/>
    </xf>
    <xf numFmtId="164" fontId="6" fillId="0" borderId="21" xfId="1" applyFont="1" applyFill="1" applyBorder="1" applyAlignment="1">
      <alignment horizontal="center" vertical="center"/>
    </xf>
    <xf numFmtId="164" fontId="7" fillId="0" borderId="23" xfId="1" applyFont="1" applyFill="1" applyBorder="1" applyAlignment="1">
      <alignment horizontal="left" vertical="center" wrapText="1"/>
    </xf>
    <xf numFmtId="164" fontId="7" fillId="0" borderId="12" xfId="1" applyFont="1" applyFill="1" applyBorder="1" applyAlignment="1">
      <alignment horizontal="left" vertical="center" wrapText="1"/>
    </xf>
    <xf numFmtId="164" fontId="7" fillId="0" borderId="12" xfId="1" applyFont="1" applyFill="1" applyBorder="1" applyAlignment="1">
      <alignment horizontal="center" vertical="center" wrapText="1"/>
    </xf>
    <xf numFmtId="164" fontId="6" fillId="0" borderId="23" xfId="1" applyFont="1" applyFill="1" applyBorder="1" applyAlignment="1">
      <alignment horizontal="center" vertical="center" wrapText="1"/>
    </xf>
    <xf numFmtId="164" fontId="6" fillId="0" borderId="9" xfId="1" applyFont="1" applyFill="1" applyBorder="1" applyAlignment="1">
      <alignment horizontal="center" vertical="center" wrapText="1"/>
    </xf>
    <xf numFmtId="164" fontId="6" fillId="0" borderId="21" xfId="1" applyFont="1" applyFill="1" applyBorder="1" applyAlignment="1">
      <alignment horizontal="center" vertical="center" wrapText="1"/>
    </xf>
    <xf numFmtId="164" fontId="2" fillId="0" borderId="24" xfId="1" applyFont="1" applyFill="1" applyBorder="1" applyAlignment="1">
      <alignment horizontal="center" vertical="top" wrapText="1"/>
    </xf>
    <xf numFmtId="164" fontId="2" fillId="0" borderId="24" xfId="1" applyFont="1" applyFill="1" applyBorder="1" applyAlignment="1">
      <alignment horizontal="center" vertical="center" wrapText="1"/>
    </xf>
    <xf numFmtId="164" fontId="2" fillId="0" borderId="26" xfId="1" applyFont="1" applyFill="1" applyBorder="1" applyAlignment="1">
      <alignment horizontal="center" vertical="top" wrapText="1"/>
    </xf>
    <xf numFmtId="164" fontId="2" fillId="0" borderId="30" xfId="1" applyFont="1" applyFill="1" applyBorder="1" applyAlignment="1">
      <alignment horizontal="center" vertical="top" wrapText="1"/>
    </xf>
    <xf numFmtId="164" fontId="2" fillId="0" borderId="25" xfId="1" applyFont="1" applyFill="1" applyBorder="1" applyAlignment="1">
      <alignment horizontal="center"/>
    </xf>
    <xf numFmtId="164" fontId="2" fillId="0" borderId="31" xfId="1" applyFont="1" applyFill="1" applyBorder="1" applyAlignment="1">
      <alignment horizontal="center"/>
    </xf>
    <xf numFmtId="164" fontId="2" fillId="0" borderId="14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left"/>
    </xf>
    <xf numFmtId="164" fontId="7" fillId="0" borderId="6" xfId="1" applyFont="1" applyFill="1" applyBorder="1" applyAlignment="1">
      <alignment horizontal="center" vertical="top" wrapText="1"/>
    </xf>
    <xf numFmtId="164" fontId="2" fillId="0" borderId="26" xfId="1" applyFont="1" applyFill="1" applyBorder="1" applyAlignment="1">
      <alignment vertical="top" wrapText="1"/>
    </xf>
    <xf numFmtId="164" fontId="2" fillId="0" borderId="30" xfId="1" applyFont="1" applyFill="1" applyBorder="1" applyAlignment="1">
      <alignment vertical="top" wrapText="1"/>
    </xf>
    <xf numFmtId="164" fontId="7" fillId="0" borderId="19" xfId="1" applyFont="1" applyFill="1" applyBorder="1" applyAlignment="1">
      <alignment horizontal="center" vertical="top" wrapText="1"/>
    </xf>
    <xf numFmtId="164" fontId="7" fillId="0" borderId="28" xfId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vertical="top" wrapText="1"/>
    </xf>
    <xf numFmtId="2" fontId="2" fillId="0" borderId="30" xfId="0" applyNumberFormat="1" applyFont="1" applyFill="1" applyBorder="1" applyAlignment="1">
      <alignment vertical="top" wrapText="1"/>
    </xf>
    <xf numFmtId="164" fontId="11" fillId="0" borderId="23" xfId="1" applyFont="1" applyFill="1" applyBorder="1" applyAlignment="1">
      <alignment horizontal="center" vertical="center" wrapText="1"/>
    </xf>
    <xf numFmtId="164" fontId="11" fillId="0" borderId="21" xfId="1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vertical="top" wrapText="1"/>
    </xf>
    <xf numFmtId="164" fontId="3" fillId="0" borderId="17" xfId="1" applyFont="1" applyFill="1" applyBorder="1" applyAlignment="1">
      <alignment horizontal="center" vertical="top" wrapText="1"/>
    </xf>
    <xf numFmtId="164" fontId="3" fillId="0" borderId="16" xfId="1" applyFont="1" applyFill="1" applyBorder="1" applyAlignment="1">
      <alignment horizontal="center" vertical="top" wrapText="1"/>
    </xf>
    <xf numFmtId="164" fontId="2" fillId="0" borderId="25" xfId="1" applyFont="1" applyFill="1" applyBorder="1" applyAlignment="1">
      <alignment horizontal="center" vertical="top" wrapText="1"/>
    </xf>
    <xf numFmtId="164" fontId="2" fillId="0" borderId="14" xfId="1" applyFont="1" applyFill="1" applyBorder="1" applyAlignment="1">
      <alignment horizontal="center" vertical="top" wrapText="1"/>
    </xf>
    <xf numFmtId="164" fontId="10" fillId="0" borderId="15" xfId="1" applyFont="1" applyFill="1" applyBorder="1" applyAlignment="1">
      <alignment horizontal="left" vertical="center" wrapText="1"/>
    </xf>
    <xf numFmtId="164" fontId="10" fillId="0" borderId="22" xfId="1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="90" zoomScaleNormal="90" workbookViewId="0">
      <pane xSplit="1" ySplit="9" topLeftCell="J10" activePane="bottomRight" state="frozen"/>
      <selection pane="topRight" activeCell="B1" sqref="B1"/>
      <selection pane="bottomLeft" activeCell="A10" sqref="A10"/>
      <selection pane="bottomRight" activeCell="V1" sqref="V1:W1048576"/>
    </sheetView>
  </sheetViews>
  <sheetFormatPr defaultColWidth="8.85546875" defaultRowHeight="12.75"/>
  <cols>
    <col min="1" max="1" width="8.85546875" style="11"/>
    <col min="2" max="2" width="10.5703125" style="7" customWidth="1"/>
    <col min="3" max="3" width="13.28515625" style="7" customWidth="1"/>
    <col min="4" max="4" width="14.42578125" style="8" customWidth="1"/>
    <col min="5" max="8" width="11.85546875" style="8" customWidth="1"/>
    <col min="9" max="9" width="24.140625" style="7" customWidth="1"/>
    <col min="10" max="10" width="8.5703125" style="7" bestFit="1" customWidth="1"/>
    <col min="11" max="11" width="33.140625" style="7" customWidth="1"/>
    <col min="12" max="12" width="11.5703125" style="6" customWidth="1"/>
    <col min="13" max="13" width="15.85546875" style="7" customWidth="1"/>
    <col min="14" max="14" width="9.85546875" style="8" customWidth="1"/>
    <col min="15" max="15" width="15.7109375" style="8" customWidth="1"/>
    <col min="16" max="17" width="15" style="7" customWidth="1"/>
    <col min="18" max="18" width="12.28515625" style="7" customWidth="1"/>
    <col min="19" max="20" width="12.85546875" style="2" customWidth="1"/>
    <col min="21" max="21" width="28.7109375" style="1" customWidth="1"/>
    <col min="22" max="16384" width="8.85546875" style="7"/>
  </cols>
  <sheetData>
    <row r="1" spans="1:21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>
      <c r="A2" s="117" t="s">
        <v>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>
      <c r="A3" s="117" t="s">
        <v>48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>
      <c r="A4" s="117" t="s">
        <v>47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13.5" thickBot="1">
      <c r="A5" s="118" t="s">
        <v>46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8" customFormat="1" ht="39.6" customHeight="1" thickBot="1">
      <c r="A6" s="119" t="s">
        <v>45</v>
      </c>
      <c r="B6" s="120" t="s">
        <v>44</v>
      </c>
      <c r="C6" s="120"/>
      <c r="D6" s="119" t="s">
        <v>43</v>
      </c>
      <c r="E6" s="119" t="s">
        <v>42</v>
      </c>
      <c r="F6" s="121" t="s">
        <v>54</v>
      </c>
      <c r="G6" s="119" t="s">
        <v>55</v>
      </c>
      <c r="H6" s="119" t="s">
        <v>56</v>
      </c>
      <c r="I6" s="119" t="s">
        <v>41</v>
      </c>
      <c r="J6" s="119"/>
      <c r="K6" s="119"/>
      <c r="L6" s="119"/>
      <c r="M6" s="119"/>
      <c r="N6" s="119"/>
      <c r="O6" s="121" t="s">
        <v>60</v>
      </c>
      <c r="P6" s="119" t="s">
        <v>39</v>
      </c>
      <c r="Q6" s="123" t="s">
        <v>53</v>
      </c>
      <c r="R6" s="123" t="s">
        <v>40</v>
      </c>
      <c r="S6" s="123" t="s">
        <v>38</v>
      </c>
      <c r="T6" s="173" t="s">
        <v>37</v>
      </c>
      <c r="U6" s="125" t="s">
        <v>67</v>
      </c>
    </row>
    <row r="7" spans="1:21" s="8" customFormat="1" ht="52.9" customHeight="1" thickBot="1">
      <c r="A7" s="119"/>
      <c r="B7" s="120"/>
      <c r="C7" s="120"/>
      <c r="D7" s="119"/>
      <c r="E7" s="119"/>
      <c r="F7" s="122"/>
      <c r="G7" s="119"/>
      <c r="H7" s="119"/>
      <c r="I7" s="119" t="s">
        <v>36</v>
      </c>
      <c r="J7" s="119"/>
      <c r="K7" s="119" t="s">
        <v>35</v>
      </c>
      <c r="L7" s="119"/>
      <c r="M7" s="119" t="s">
        <v>34</v>
      </c>
      <c r="N7" s="119"/>
      <c r="O7" s="122"/>
      <c r="P7" s="119"/>
      <c r="Q7" s="124"/>
      <c r="R7" s="124"/>
      <c r="S7" s="124"/>
      <c r="T7" s="174"/>
      <c r="U7" s="126"/>
    </row>
    <row r="8" spans="1:21" ht="35.450000000000003" customHeight="1" thickBot="1">
      <c r="A8" s="9"/>
      <c r="B8" s="98" t="s">
        <v>33</v>
      </c>
      <c r="C8" s="98" t="s">
        <v>32</v>
      </c>
      <c r="D8" s="10"/>
      <c r="E8" s="10"/>
      <c r="F8" s="16" t="s">
        <v>57</v>
      </c>
      <c r="G8" s="16"/>
      <c r="H8" s="16"/>
      <c r="I8" s="98" t="s">
        <v>29</v>
      </c>
      <c r="J8" s="98" t="s">
        <v>31</v>
      </c>
      <c r="K8" s="98" t="s">
        <v>29</v>
      </c>
      <c r="L8" s="5" t="s">
        <v>30</v>
      </c>
      <c r="M8" s="98" t="s">
        <v>29</v>
      </c>
      <c r="N8" s="98" t="s">
        <v>28</v>
      </c>
      <c r="O8" s="99" t="s">
        <v>61</v>
      </c>
      <c r="P8" s="10"/>
      <c r="Q8" s="12"/>
      <c r="R8" s="12"/>
      <c r="S8" s="13"/>
      <c r="T8" s="13"/>
      <c r="U8" s="13"/>
    </row>
    <row r="9" spans="1:21" ht="27" customHeight="1" thickBot="1">
      <c r="A9" s="100">
        <v>1</v>
      </c>
      <c r="B9" s="100">
        <v>2</v>
      </c>
      <c r="C9" s="100">
        <v>3</v>
      </c>
      <c r="D9" s="100">
        <v>4</v>
      </c>
      <c r="E9" s="100">
        <v>5</v>
      </c>
      <c r="F9" s="101">
        <v>6</v>
      </c>
      <c r="G9" s="101" t="s">
        <v>58</v>
      </c>
      <c r="H9" s="101" t="s">
        <v>59</v>
      </c>
      <c r="I9" s="127">
        <v>9</v>
      </c>
      <c r="J9" s="128"/>
      <c r="K9" s="127">
        <v>10</v>
      </c>
      <c r="L9" s="128"/>
      <c r="M9" s="129">
        <v>11</v>
      </c>
      <c r="N9" s="130"/>
      <c r="O9" s="102" t="s">
        <v>62</v>
      </c>
      <c r="P9" s="14">
        <v>13</v>
      </c>
      <c r="Q9" s="15" t="s">
        <v>65</v>
      </c>
      <c r="R9" s="14">
        <v>15</v>
      </c>
      <c r="S9" s="14" t="s">
        <v>66</v>
      </c>
      <c r="T9" s="14"/>
      <c r="U9" s="14"/>
    </row>
    <row r="10" spans="1:21" s="4" customFormat="1" ht="15">
      <c r="A10" s="131" t="s">
        <v>27</v>
      </c>
      <c r="B10" s="134">
        <v>0</v>
      </c>
      <c r="C10" s="134">
        <v>0</v>
      </c>
      <c r="D10" s="134">
        <v>273</v>
      </c>
      <c r="E10" s="134" t="s">
        <v>1</v>
      </c>
      <c r="F10" s="134">
        <v>33.99</v>
      </c>
      <c r="G10" s="134">
        <f>D10*(1-$F$10%)</f>
        <v>180.20729999999998</v>
      </c>
      <c r="H10" s="134"/>
      <c r="I10" s="17"/>
      <c r="J10" s="17"/>
      <c r="K10" s="17" t="s">
        <v>51</v>
      </c>
      <c r="L10" s="18">
        <v>3.46</v>
      </c>
      <c r="M10" s="109"/>
      <c r="N10" s="109"/>
      <c r="O10" s="134">
        <f>N18+L18</f>
        <v>198.36874</v>
      </c>
      <c r="P10" s="134">
        <f>212064317.49/10^5</f>
        <v>2120.6431749000003</v>
      </c>
      <c r="Q10" s="134">
        <f>+B10+C10+G10+H10-J18-O10-P10</f>
        <v>-2138.8046149000002</v>
      </c>
      <c r="R10" s="134">
        <f>9188101.14/10^5</f>
        <v>91.881011400000006</v>
      </c>
      <c r="S10" s="134">
        <f>+J18+O10+P10+R10</f>
        <v>2410.8929263</v>
      </c>
      <c r="T10" s="19"/>
      <c r="U10" s="137" t="s">
        <v>70</v>
      </c>
    </row>
    <row r="11" spans="1:21" s="4" customFormat="1" ht="15">
      <c r="A11" s="132"/>
      <c r="B11" s="135"/>
      <c r="C11" s="135"/>
      <c r="D11" s="135"/>
      <c r="E11" s="135"/>
      <c r="F11" s="135"/>
      <c r="G11" s="135"/>
      <c r="H11" s="135"/>
      <c r="I11" s="20"/>
      <c r="J11" s="20"/>
      <c r="K11" s="21" t="s">
        <v>26</v>
      </c>
      <c r="L11" s="22">
        <v>9.94</v>
      </c>
      <c r="M11" s="89"/>
      <c r="N11" s="89"/>
      <c r="O11" s="135"/>
      <c r="P11" s="135"/>
      <c r="Q11" s="135"/>
      <c r="R11" s="135"/>
      <c r="S11" s="135">
        <v>-840.78</v>
      </c>
      <c r="T11" s="23"/>
      <c r="U11" s="138"/>
    </row>
    <row r="12" spans="1:21" s="4" customFormat="1" ht="30">
      <c r="A12" s="132"/>
      <c r="B12" s="135"/>
      <c r="C12" s="135"/>
      <c r="D12" s="135"/>
      <c r="E12" s="135"/>
      <c r="F12" s="135"/>
      <c r="G12" s="135"/>
      <c r="H12" s="135"/>
      <c r="I12" s="20"/>
      <c r="J12" s="20"/>
      <c r="K12" s="21" t="s">
        <v>25</v>
      </c>
      <c r="L12" s="22">
        <v>69.52</v>
      </c>
      <c r="M12" s="89"/>
      <c r="N12" s="89"/>
      <c r="O12" s="135"/>
      <c r="P12" s="135"/>
      <c r="Q12" s="135"/>
      <c r="R12" s="135"/>
      <c r="S12" s="135"/>
      <c r="T12" s="23"/>
      <c r="U12" s="138"/>
    </row>
    <row r="13" spans="1:21" s="4" customFormat="1" ht="30">
      <c r="A13" s="132"/>
      <c r="B13" s="135"/>
      <c r="C13" s="135"/>
      <c r="D13" s="135"/>
      <c r="E13" s="135"/>
      <c r="F13" s="135"/>
      <c r="G13" s="135"/>
      <c r="H13" s="135"/>
      <c r="I13" s="20"/>
      <c r="J13" s="20"/>
      <c r="K13" s="21" t="s">
        <v>24</v>
      </c>
      <c r="L13" s="22">
        <v>25.68</v>
      </c>
      <c r="M13" s="89"/>
      <c r="N13" s="89"/>
      <c r="O13" s="135"/>
      <c r="P13" s="135"/>
      <c r="Q13" s="135"/>
      <c r="R13" s="135"/>
      <c r="S13" s="135"/>
      <c r="T13" s="23">
        <v>1570.11</v>
      </c>
      <c r="U13" s="138"/>
    </row>
    <row r="14" spans="1:21" s="4" customFormat="1" ht="15">
      <c r="A14" s="132"/>
      <c r="B14" s="135"/>
      <c r="C14" s="135"/>
      <c r="D14" s="135"/>
      <c r="E14" s="135"/>
      <c r="F14" s="135"/>
      <c r="G14" s="135"/>
      <c r="H14" s="135"/>
      <c r="I14" s="20"/>
      <c r="J14" s="20"/>
      <c r="K14" s="21" t="s">
        <v>23</v>
      </c>
      <c r="L14" s="22">
        <v>5.63</v>
      </c>
      <c r="M14" s="89"/>
      <c r="N14" s="89"/>
      <c r="O14" s="135"/>
      <c r="P14" s="135"/>
      <c r="Q14" s="135"/>
      <c r="R14" s="135"/>
      <c r="S14" s="135"/>
      <c r="T14" s="23"/>
      <c r="U14" s="138"/>
    </row>
    <row r="15" spans="1:21" s="4" customFormat="1" ht="30">
      <c r="A15" s="132"/>
      <c r="B15" s="135"/>
      <c r="C15" s="135"/>
      <c r="D15" s="135"/>
      <c r="E15" s="135"/>
      <c r="F15" s="135"/>
      <c r="G15" s="135"/>
      <c r="H15" s="135"/>
      <c r="I15" s="20"/>
      <c r="J15" s="20"/>
      <c r="K15" s="21" t="s">
        <v>22</v>
      </c>
      <c r="L15" s="22">
        <v>24.72</v>
      </c>
      <c r="M15" s="89"/>
      <c r="N15" s="89"/>
      <c r="O15" s="135"/>
      <c r="P15" s="135"/>
      <c r="Q15" s="135"/>
      <c r="R15" s="135"/>
      <c r="S15" s="135"/>
      <c r="T15" s="23"/>
      <c r="U15" s="138"/>
    </row>
    <row r="16" spans="1:21" s="4" customFormat="1" ht="30">
      <c r="A16" s="132"/>
      <c r="B16" s="135"/>
      <c r="C16" s="135"/>
      <c r="D16" s="135"/>
      <c r="E16" s="135"/>
      <c r="F16" s="135"/>
      <c r="G16" s="135"/>
      <c r="H16" s="135"/>
      <c r="I16" s="90"/>
      <c r="J16" s="90"/>
      <c r="K16" s="21" t="s">
        <v>68</v>
      </c>
      <c r="L16" s="22">
        <f>1257140/10^5</f>
        <v>12.571400000000001</v>
      </c>
      <c r="M16" s="91"/>
      <c r="N16" s="91"/>
      <c r="O16" s="135"/>
      <c r="P16" s="135"/>
      <c r="Q16" s="135"/>
      <c r="R16" s="135"/>
      <c r="S16" s="135"/>
      <c r="T16" s="23"/>
      <c r="U16" s="92"/>
    </row>
    <row r="17" spans="1:21" s="4" customFormat="1" ht="30">
      <c r="A17" s="132"/>
      <c r="B17" s="135"/>
      <c r="C17" s="135"/>
      <c r="D17" s="135"/>
      <c r="E17" s="135"/>
      <c r="F17" s="135"/>
      <c r="G17" s="135"/>
      <c r="H17" s="135"/>
      <c r="I17" s="90"/>
      <c r="J17" s="90"/>
      <c r="K17" s="21" t="s">
        <v>69</v>
      </c>
      <c r="L17" s="22">
        <f>4684734/10^5</f>
        <v>46.847340000000003</v>
      </c>
      <c r="M17" s="91"/>
      <c r="N17" s="91"/>
      <c r="O17" s="135"/>
      <c r="P17" s="135"/>
      <c r="Q17" s="135"/>
      <c r="R17" s="135"/>
      <c r="S17" s="135"/>
      <c r="T17" s="23"/>
      <c r="U17" s="92"/>
    </row>
    <row r="18" spans="1:21" s="4" customFormat="1" ht="15" customHeight="1" thickBot="1">
      <c r="A18" s="133"/>
      <c r="B18" s="136"/>
      <c r="C18" s="136"/>
      <c r="D18" s="136"/>
      <c r="E18" s="136"/>
      <c r="F18" s="136"/>
      <c r="G18" s="136"/>
      <c r="H18" s="136"/>
      <c r="I18" s="24" t="s">
        <v>0</v>
      </c>
      <c r="J18" s="25">
        <v>0</v>
      </c>
      <c r="K18" s="24" t="s">
        <v>0</v>
      </c>
      <c r="L18" s="26">
        <f>+SUM(L10:L17)</f>
        <v>198.36874</v>
      </c>
      <c r="M18" s="24" t="s">
        <v>0</v>
      </c>
      <c r="N18" s="25">
        <v>0</v>
      </c>
      <c r="O18" s="136"/>
      <c r="P18" s="136"/>
      <c r="Q18" s="136"/>
      <c r="R18" s="136"/>
      <c r="S18" s="136">
        <v>1570.11</v>
      </c>
      <c r="T18" s="27"/>
      <c r="U18" s="28"/>
    </row>
    <row r="19" spans="1:21" ht="13.5" thickBot="1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1"/>
    </row>
    <row r="20" spans="1:21" s="4" customFormat="1" ht="30">
      <c r="A20" s="142" t="s">
        <v>21</v>
      </c>
      <c r="B20" s="144">
        <v>0.32</v>
      </c>
      <c r="C20" s="144">
        <v>0</v>
      </c>
      <c r="D20" s="144">
        <v>273</v>
      </c>
      <c r="E20" s="144" t="s">
        <v>1</v>
      </c>
      <c r="F20" s="144">
        <v>33.218000000000004</v>
      </c>
      <c r="G20" s="144">
        <f>D20*(1-F20%)</f>
        <v>182.31485999999998</v>
      </c>
      <c r="H20" s="144"/>
      <c r="I20" s="17" t="s">
        <v>20</v>
      </c>
      <c r="J20" s="17">
        <v>0.32</v>
      </c>
      <c r="K20" s="17" t="s">
        <v>71</v>
      </c>
      <c r="L20" s="29">
        <f>6368550/10^5</f>
        <v>63.685499999999998</v>
      </c>
      <c r="M20" s="17"/>
      <c r="N20" s="106"/>
      <c r="O20" s="134">
        <f>+L28+N28</f>
        <v>127.36846529999997</v>
      </c>
      <c r="P20" s="134"/>
      <c r="Q20" s="134">
        <f>+B20+C20+G20+H20-J28-O20-P20</f>
        <v>54.946394700000013</v>
      </c>
      <c r="R20" s="134">
        <f>81457956/10^5</f>
        <v>814.57956000000001</v>
      </c>
      <c r="S20" s="134">
        <f>+J28+O20+P20+R20</f>
        <v>942.26802529999998</v>
      </c>
      <c r="T20" s="19">
        <v>819.68</v>
      </c>
      <c r="U20" s="146" t="s">
        <v>19</v>
      </c>
    </row>
    <row r="21" spans="1:21" s="4" customFormat="1" ht="15">
      <c r="A21" s="132"/>
      <c r="B21" s="135"/>
      <c r="C21" s="135"/>
      <c r="D21" s="135"/>
      <c r="E21" s="135"/>
      <c r="F21" s="135"/>
      <c r="G21" s="135"/>
      <c r="H21" s="135"/>
      <c r="I21" s="36"/>
      <c r="J21" s="36"/>
      <c r="K21" s="36" t="s">
        <v>72</v>
      </c>
      <c r="L21" s="93">
        <f>4500878.53/10^5</f>
        <v>45.0087853</v>
      </c>
      <c r="M21" s="36"/>
      <c r="N21" s="104"/>
      <c r="O21" s="135"/>
      <c r="P21" s="135"/>
      <c r="Q21" s="135"/>
      <c r="R21" s="135"/>
      <c r="S21" s="135"/>
      <c r="T21" s="23"/>
      <c r="U21" s="147"/>
    </row>
    <row r="22" spans="1:21" s="4" customFormat="1" ht="15">
      <c r="A22" s="132"/>
      <c r="B22" s="135"/>
      <c r="C22" s="135"/>
      <c r="D22" s="135"/>
      <c r="E22" s="135"/>
      <c r="F22" s="135"/>
      <c r="G22" s="135"/>
      <c r="H22" s="135"/>
      <c r="I22" s="36"/>
      <c r="J22" s="36"/>
      <c r="K22" s="36" t="s">
        <v>73</v>
      </c>
      <c r="L22" s="93">
        <f>413394/10^5</f>
        <v>4.1339399999999999</v>
      </c>
      <c r="M22" s="36"/>
      <c r="N22" s="104"/>
      <c r="O22" s="135"/>
      <c r="P22" s="135"/>
      <c r="Q22" s="135"/>
      <c r="R22" s="135"/>
      <c r="S22" s="135"/>
      <c r="T22" s="23"/>
      <c r="U22" s="147"/>
    </row>
    <row r="23" spans="1:21" s="4" customFormat="1" ht="30">
      <c r="A23" s="132"/>
      <c r="B23" s="135"/>
      <c r="C23" s="135"/>
      <c r="D23" s="135"/>
      <c r="E23" s="135"/>
      <c r="F23" s="135"/>
      <c r="G23" s="135"/>
      <c r="H23" s="135"/>
      <c r="I23" s="36"/>
      <c r="J23" s="36"/>
      <c r="K23" s="36" t="s">
        <v>74</v>
      </c>
      <c r="L23" s="93">
        <f>180192/10^5</f>
        <v>1.80192</v>
      </c>
      <c r="M23" s="36"/>
      <c r="N23" s="104"/>
      <c r="O23" s="135"/>
      <c r="P23" s="135"/>
      <c r="Q23" s="135"/>
      <c r="R23" s="135"/>
      <c r="S23" s="135"/>
      <c r="T23" s="23"/>
      <c r="U23" s="147"/>
    </row>
    <row r="24" spans="1:21" s="4" customFormat="1" ht="15">
      <c r="A24" s="132"/>
      <c r="B24" s="135"/>
      <c r="C24" s="135"/>
      <c r="D24" s="135"/>
      <c r="E24" s="135"/>
      <c r="F24" s="135"/>
      <c r="G24" s="135"/>
      <c r="H24" s="135"/>
      <c r="I24" s="36"/>
      <c r="J24" s="36"/>
      <c r="K24" s="36" t="s">
        <v>75</v>
      </c>
      <c r="L24" s="93">
        <f>33832/10^5</f>
        <v>0.33832000000000001</v>
      </c>
      <c r="M24" s="36"/>
      <c r="N24" s="104"/>
      <c r="O24" s="135"/>
      <c r="P24" s="135"/>
      <c r="Q24" s="135"/>
      <c r="R24" s="135"/>
      <c r="S24" s="135"/>
      <c r="T24" s="23"/>
      <c r="U24" s="147"/>
    </row>
    <row r="25" spans="1:21" s="4" customFormat="1" ht="15">
      <c r="A25" s="132"/>
      <c r="B25" s="135"/>
      <c r="C25" s="135"/>
      <c r="D25" s="135"/>
      <c r="E25" s="135"/>
      <c r="F25" s="135"/>
      <c r="G25" s="135"/>
      <c r="H25" s="135"/>
      <c r="I25" s="36"/>
      <c r="J25" s="36"/>
      <c r="K25" s="36" t="s">
        <v>76</v>
      </c>
      <c r="L25" s="93">
        <v>0.24</v>
      </c>
      <c r="M25" s="36"/>
      <c r="N25" s="104"/>
      <c r="O25" s="135"/>
      <c r="P25" s="135"/>
      <c r="Q25" s="135"/>
      <c r="R25" s="135"/>
      <c r="S25" s="135"/>
      <c r="T25" s="23"/>
      <c r="U25" s="147"/>
    </row>
    <row r="26" spans="1:21" s="4" customFormat="1" ht="15">
      <c r="A26" s="132"/>
      <c r="B26" s="135"/>
      <c r="C26" s="135"/>
      <c r="D26" s="135"/>
      <c r="E26" s="135"/>
      <c r="F26" s="135"/>
      <c r="G26" s="135"/>
      <c r="H26" s="135"/>
      <c r="I26" s="36"/>
      <c r="J26" s="36"/>
      <c r="K26" s="36" t="s">
        <v>77</v>
      </c>
      <c r="L26" s="93">
        <v>2.86</v>
      </c>
      <c r="M26" s="36"/>
      <c r="N26" s="104"/>
      <c r="O26" s="135"/>
      <c r="P26" s="135"/>
      <c r="Q26" s="135"/>
      <c r="R26" s="135"/>
      <c r="S26" s="135"/>
      <c r="T26" s="23"/>
      <c r="U26" s="147"/>
    </row>
    <row r="27" spans="1:21" s="4" customFormat="1" ht="30">
      <c r="A27" s="132"/>
      <c r="B27" s="135"/>
      <c r="C27" s="135"/>
      <c r="D27" s="135"/>
      <c r="E27" s="135"/>
      <c r="F27" s="135"/>
      <c r="G27" s="135"/>
      <c r="H27" s="135"/>
      <c r="I27" s="36"/>
      <c r="J27" s="36"/>
      <c r="K27" s="36" t="s">
        <v>78</v>
      </c>
      <c r="L27" s="93">
        <v>9.3000000000000007</v>
      </c>
      <c r="M27" s="36"/>
      <c r="N27" s="104"/>
      <c r="O27" s="135"/>
      <c r="P27" s="135"/>
      <c r="Q27" s="135"/>
      <c r="R27" s="135"/>
      <c r="S27" s="135"/>
      <c r="T27" s="23"/>
      <c r="U27" s="147"/>
    </row>
    <row r="28" spans="1:21" s="4" customFormat="1" ht="15" customHeight="1" thickBot="1">
      <c r="A28" s="143"/>
      <c r="B28" s="145"/>
      <c r="C28" s="145"/>
      <c r="D28" s="145"/>
      <c r="E28" s="145"/>
      <c r="F28" s="145"/>
      <c r="G28" s="145"/>
      <c r="H28" s="145"/>
      <c r="I28" s="24" t="s">
        <v>0</v>
      </c>
      <c r="J28" s="30">
        <v>0.32</v>
      </c>
      <c r="K28" s="24" t="s">
        <v>0</v>
      </c>
      <c r="L28" s="30">
        <f>+SUM(L20:L27)</f>
        <v>127.36846529999997</v>
      </c>
      <c r="M28" s="24" t="s">
        <v>0</v>
      </c>
      <c r="N28" s="25">
        <v>0</v>
      </c>
      <c r="O28" s="136"/>
      <c r="P28" s="136"/>
      <c r="Q28" s="136"/>
      <c r="R28" s="136"/>
      <c r="S28" s="136">
        <v>819.86</v>
      </c>
      <c r="T28" s="27"/>
      <c r="U28" s="148"/>
    </row>
    <row r="29" spans="1:21" ht="15" customHeight="1" thickBot="1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1"/>
    </row>
    <row r="30" spans="1:21" s="3" customFormat="1" ht="33.75" customHeight="1">
      <c r="A30" s="131" t="s">
        <v>18</v>
      </c>
      <c r="B30" s="134">
        <v>727.04</v>
      </c>
      <c r="C30" s="134">
        <v>0</v>
      </c>
      <c r="D30" s="134">
        <v>273</v>
      </c>
      <c r="E30" s="134" t="s">
        <v>1</v>
      </c>
      <c r="F30" s="134">
        <v>33.445</v>
      </c>
      <c r="G30" s="134">
        <f>D30*(1-F30%)</f>
        <v>181.69514999999998</v>
      </c>
      <c r="H30" s="134"/>
      <c r="I30" s="154" t="s">
        <v>13</v>
      </c>
      <c r="J30" s="134">
        <v>894.88</v>
      </c>
      <c r="K30" s="20" t="s">
        <v>79</v>
      </c>
      <c r="L30" s="97">
        <v>690.15901550000001</v>
      </c>
      <c r="M30" s="107"/>
      <c r="N30" s="107"/>
      <c r="O30" s="151">
        <f>+L36+N36</f>
        <v>784.54563550000012</v>
      </c>
      <c r="P30" s="134"/>
      <c r="Q30" s="134">
        <f>+B30+C30+G30+H30-J36-O30-P30</f>
        <v>-770.69048550000014</v>
      </c>
      <c r="R30" s="134">
        <v>610.80999999999995</v>
      </c>
      <c r="S30" s="134">
        <f>+J36+O30+P30+R30</f>
        <v>2290.2356355000002</v>
      </c>
      <c r="T30" s="19"/>
      <c r="U30" s="146" t="s">
        <v>17</v>
      </c>
    </row>
    <row r="31" spans="1:21" ht="23.45" customHeight="1">
      <c r="A31" s="132"/>
      <c r="B31" s="135"/>
      <c r="C31" s="135"/>
      <c r="D31" s="135"/>
      <c r="E31" s="135"/>
      <c r="F31" s="135"/>
      <c r="G31" s="135"/>
      <c r="H31" s="135"/>
      <c r="I31" s="155"/>
      <c r="J31" s="156"/>
      <c r="K31" s="20" t="s">
        <v>80</v>
      </c>
      <c r="L31" s="97">
        <v>5.1435000000000004</v>
      </c>
      <c r="M31" s="95"/>
      <c r="N31" s="95"/>
      <c r="O31" s="152"/>
      <c r="P31" s="135"/>
      <c r="Q31" s="135"/>
      <c r="R31" s="135"/>
      <c r="S31" s="135">
        <v>128.42000000000007</v>
      </c>
      <c r="T31" s="23">
        <v>2418.66</v>
      </c>
      <c r="U31" s="147"/>
    </row>
    <row r="32" spans="1:21" ht="23.45" customHeight="1">
      <c r="A32" s="132"/>
      <c r="B32" s="135"/>
      <c r="C32" s="135"/>
      <c r="D32" s="135"/>
      <c r="E32" s="135"/>
      <c r="F32" s="135"/>
      <c r="G32" s="135"/>
      <c r="H32" s="135"/>
      <c r="I32" s="94"/>
      <c r="J32" s="104"/>
      <c r="K32" s="20" t="s">
        <v>81</v>
      </c>
      <c r="L32" s="97">
        <v>50.134390000000003</v>
      </c>
      <c r="M32" s="108"/>
      <c r="N32" s="108"/>
      <c r="O32" s="152"/>
      <c r="P32" s="135"/>
      <c r="Q32" s="135"/>
      <c r="R32" s="135"/>
      <c r="S32" s="135"/>
      <c r="T32" s="23"/>
      <c r="U32" s="147"/>
    </row>
    <row r="33" spans="1:21" ht="23.45" customHeight="1">
      <c r="A33" s="132"/>
      <c r="B33" s="135"/>
      <c r="C33" s="135"/>
      <c r="D33" s="135"/>
      <c r="E33" s="135"/>
      <c r="F33" s="135"/>
      <c r="G33" s="135"/>
      <c r="H33" s="135"/>
      <c r="I33" s="94"/>
      <c r="J33" s="104"/>
      <c r="K33" s="20" t="s">
        <v>82</v>
      </c>
      <c r="L33" s="97">
        <v>18.399709999999999</v>
      </c>
      <c r="M33" s="108"/>
      <c r="N33" s="108"/>
      <c r="O33" s="152"/>
      <c r="P33" s="135"/>
      <c r="Q33" s="135"/>
      <c r="R33" s="135"/>
      <c r="S33" s="135"/>
      <c r="T33" s="23"/>
      <c r="U33" s="147"/>
    </row>
    <row r="34" spans="1:21" ht="23.45" customHeight="1">
      <c r="A34" s="132"/>
      <c r="B34" s="135"/>
      <c r="C34" s="135"/>
      <c r="D34" s="135"/>
      <c r="E34" s="135"/>
      <c r="F34" s="135"/>
      <c r="G34" s="135"/>
      <c r="H34" s="135"/>
      <c r="I34" s="94"/>
      <c r="J34" s="104"/>
      <c r="K34" s="20" t="s">
        <v>83</v>
      </c>
      <c r="L34" s="97">
        <v>18.34309</v>
      </c>
      <c r="M34" s="108"/>
      <c r="N34" s="108"/>
      <c r="O34" s="152"/>
      <c r="P34" s="135"/>
      <c r="Q34" s="135"/>
      <c r="R34" s="135"/>
      <c r="S34" s="135"/>
      <c r="T34" s="23"/>
      <c r="U34" s="147"/>
    </row>
    <row r="35" spans="1:21" ht="33" customHeight="1">
      <c r="A35" s="132"/>
      <c r="B35" s="135"/>
      <c r="C35" s="135"/>
      <c r="D35" s="135"/>
      <c r="E35" s="135"/>
      <c r="F35" s="135"/>
      <c r="G35" s="135"/>
      <c r="H35" s="135"/>
      <c r="I35" s="94"/>
      <c r="J35" s="104"/>
      <c r="K35" s="20" t="s">
        <v>84</v>
      </c>
      <c r="L35" s="97">
        <v>2.3659300000000001</v>
      </c>
      <c r="M35" s="108"/>
      <c r="N35" s="108"/>
      <c r="O35" s="152"/>
      <c r="P35" s="135"/>
      <c r="Q35" s="135"/>
      <c r="R35" s="135"/>
      <c r="S35" s="135"/>
      <c r="T35" s="23"/>
      <c r="U35" s="147"/>
    </row>
    <row r="36" spans="1:21" ht="15" customHeight="1" thickBot="1">
      <c r="A36" s="133"/>
      <c r="B36" s="136"/>
      <c r="C36" s="136"/>
      <c r="D36" s="136"/>
      <c r="E36" s="136"/>
      <c r="F36" s="136"/>
      <c r="G36" s="136"/>
      <c r="H36" s="136"/>
      <c r="I36" s="24" t="s">
        <v>0</v>
      </c>
      <c r="J36" s="30">
        <v>894.88</v>
      </c>
      <c r="K36" s="31" t="s">
        <v>0</v>
      </c>
      <c r="L36" s="26">
        <f>+SUM(L30:L35)</f>
        <v>784.54563550000012</v>
      </c>
      <c r="M36" s="31" t="s">
        <v>0</v>
      </c>
      <c r="N36" s="25">
        <v>0</v>
      </c>
      <c r="O36" s="153"/>
      <c r="P36" s="136"/>
      <c r="Q36" s="136"/>
      <c r="R36" s="136"/>
      <c r="S36" s="136">
        <v>2418.66</v>
      </c>
      <c r="T36" s="27"/>
      <c r="U36" s="148"/>
    </row>
    <row r="37" spans="1:21" ht="13.5" thickBo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1"/>
    </row>
    <row r="38" spans="1:21" ht="14.45" customHeight="1">
      <c r="A38" s="142" t="s">
        <v>16</v>
      </c>
      <c r="B38" s="134">
        <v>0</v>
      </c>
      <c r="C38" s="134">
        <v>0</v>
      </c>
      <c r="D38" s="134">
        <v>273</v>
      </c>
      <c r="E38" s="134" t="s">
        <v>1</v>
      </c>
      <c r="F38" s="134">
        <v>33.445</v>
      </c>
      <c r="G38" s="134">
        <f>D38*(1-F38%)</f>
        <v>181.69514999999998</v>
      </c>
      <c r="H38" s="134"/>
      <c r="I38" s="134"/>
      <c r="J38" s="134"/>
      <c r="K38" s="96" t="s">
        <v>85</v>
      </c>
      <c r="L38" s="103">
        <v>37.395539999999997</v>
      </c>
      <c r="M38" s="103"/>
      <c r="N38" s="103"/>
      <c r="O38" s="134">
        <f>+L42+N42</f>
        <v>689.54696999999999</v>
      </c>
      <c r="P38" s="134"/>
      <c r="Q38" s="134">
        <f>+B38+C38+G38+H38-J42-O38-P38</f>
        <v>-507.85181999999998</v>
      </c>
      <c r="R38" s="134">
        <v>294.7</v>
      </c>
      <c r="S38" s="134">
        <f>+J42+O38+P38+R38</f>
        <v>984.24696999999992</v>
      </c>
      <c r="T38" s="19"/>
      <c r="U38" s="146" t="s">
        <v>15</v>
      </c>
    </row>
    <row r="39" spans="1:21" ht="12.75" customHeight="1">
      <c r="A39" s="149"/>
      <c r="B39" s="135"/>
      <c r="C39" s="135"/>
      <c r="D39" s="135"/>
      <c r="E39" s="135"/>
      <c r="F39" s="135"/>
      <c r="G39" s="135"/>
      <c r="H39" s="135"/>
      <c r="I39" s="135"/>
      <c r="J39" s="135"/>
      <c r="K39" s="36" t="s">
        <v>86</v>
      </c>
      <c r="L39" s="104">
        <v>652.15143</v>
      </c>
      <c r="M39" s="104"/>
      <c r="N39" s="104"/>
      <c r="O39" s="135"/>
      <c r="P39" s="135"/>
      <c r="Q39" s="135"/>
      <c r="R39" s="135"/>
      <c r="S39" s="135"/>
      <c r="T39" s="23"/>
      <c r="U39" s="147"/>
    </row>
    <row r="40" spans="1:21" ht="37.5" customHeight="1">
      <c r="A40" s="149"/>
      <c r="B40" s="135"/>
      <c r="C40" s="135"/>
      <c r="D40" s="135"/>
      <c r="E40" s="135"/>
      <c r="F40" s="135"/>
      <c r="G40" s="135"/>
      <c r="H40" s="135"/>
      <c r="I40" s="156"/>
      <c r="J40" s="156"/>
      <c r="K40" s="109"/>
      <c r="L40" s="109"/>
      <c r="M40" s="109"/>
      <c r="N40" s="109"/>
      <c r="O40" s="135"/>
      <c r="P40" s="135"/>
      <c r="Q40" s="135"/>
      <c r="R40" s="135"/>
      <c r="S40" s="135"/>
      <c r="T40" s="23">
        <v>785.17</v>
      </c>
      <c r="U40" s="147"/>
    </row>
    <row r="41" spans="1:21" ht="37.5" customHeight="1">
      <c r="A41" s="150"/>
      <c r="B41" s="135"/>
      <c r="C41" s="135"/>
      <c r="D41" s="135"/>
      <c r="E41" s="135"/>
      <c r="F41" s="135"/>
      <c r="G41" s="135"/>
      <c r="H41" s="135"/>
      <c r="I41" s="104"/>
      <c r="J41" s="104"/>
      <c r="K41" s="104"/>
      <c r="L41" s="104"/>
      <c r="M41" s="104"/>
      <c r="N41" s="104"/>
      <c r="O41" s="135"/>
      <c r="P41" s="135"/>
      <c r="Q41" s="135"/>
      <c r="R41" s="135"/>
      <c r="S41" s="135"/>
      <c r="T41" s="23"/>
      <c r="U41" s="147"/>
    </row>
    <row r="42" spans="1:21" ht="15" customHeight="1" thickBot="1">
      <c r="A42" s="143"/>
      <c r="B42" s="136"/>
      <c r="C42" s="136"/>
      <c r="D42" s="136"/>
      <c r="E42" s="136"/>
      <c r="F42" s="136"/>
      <c r="G42" s="136"/>
      <c r="H42" s="136"/>
      <c r="I42" s="24" t="s">
        <v>0</v>
      </c>
      <c r="J42" s="24">
        <v>0</v>
      </c>
      <c r="K42" s="24" t="s">
        <v>0</v>
      </c>
      <c r="L42" s="24">
        <f>+SUM(L38:L41)</f>
        <v>689.54696999999999</v>
      </c>
      <c r="M42" s="24" t="s">
        <v>0</v>
      </c>
      <c r="N42" s="32">
        <v>0</v>
      </c>
      <c r="O42" s="136"/>
      <c r="P42" s="136"/>
      <c r="Q42" s="136"/>
      <c r="R42" s="136"/>
      <c r="S42" s="136">
        <v>785.17</v>
      </c>
      <c r="T42" s="27"/>
      <c r="U42" s="148"/>
    </row>
    <row r="43" spans="1:21" ht="12.75" customHeight="1" thickBot="1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1"/>
    </row>
    <row r="44" spans="1:21" s="4" customFormat="1" ht="44.45" customHeight="1">
      <c r="A44" s="131" t="s">
        <v>14</v>
      </c>
      <c r="B44" s="157">
        <v>0</v>
      </c>
      <c r="C44" s="157">
        <v>0.86</v>
      </c>
      <c r="D44" s="157">
        <v>273</v>
      </c>
      <c r="E44" s="157" t="s">
        <v>1</v>
      </c>
      <c r="F44" s="157">
        <v>33.99</v>
      </c>
      <c r="G44" s="157">
        <f>D44*(1-F44%)</f>
        <v>180.20729999999998</v>
      </c>
      <c r="H44" s="157"/>
      <c r="I44" s="17" t="s">
        <v>13</v>
      </c>
      <c r="J44" s="17">
        <v>0.86</v>
      </c>
      <c r="K44" s="17" t="s">
        <v>12</v>
      </c>
      <c r="L44" s="29">
        <v>37.340000000000003</v>
      </c>
      <c r="M44" s="33"/>
      <c r="N44" s="34"/>
      <c r="O44" s="157">
        <f>+L49+N49</f>
        <v>973.86</v>
      </c>
      <c r="P44" s="157">
        <v>0</v>
      </c>
      <c r="Q44" s="157">
        <f>+B44+C44+G44+H44-J49-L49-P44</f>
        <v>-793.6527000000001</v>
      </c>
      <c r="R44" s="157">
        <f>55300522/10^5</f>
        <v>553.00522000000001</v>
      </c>
      <c r="S44" s="157">
        <f>+J49+O44+P44+R44</f>
        <v>1527.72522</v>
      </c>
      <c r="T44" s="35">
        <v>1302.52</v>
      </c>
      <c r="U44" s="137" t="s">
        <v>11</v>
      </c>
    </row>
    <row r="45" spans="1:21" s="4" customFormat="1" ht="30">
      <c r="A45" s="132"/>
      <c r="B45" s="158"/>
      <c r="C45" s="158"/>
      <c r="D45" s="158"/>
      <c r="E45" s="158"/>
      <c r="F45" s="158"/>
      <c r="G45" s="158"/>
      <c r="H45" s="158"/>
      <c r="I45" s="36"/>
      <c r="J45" s="37"/>
      <c r="K45" s="20" t="s">
        <v>10</v>
      </c>
      <c r="L45" s="38">
        <v>574.36</v>
      </c>
      <c r="M45" s="39"/>
      <c r="N45" s="40"/>
      <c r="O45" s="158"/>
      <c r="P45" s="158"/>
      <c r="Q45" s="158"/>
      <c r="R45" s="158"/>
      <c r="S45" s="158"/>
      <c r="T45" s="41"/>
      <c r="U45" s="138"/>
    </row>
    <row r="46" spans="1:21" s="4" customFormat="1" ht="30">
      <c r="A46" s="132"/>
      <c r="B46" s="158"/>
      <c r="C46" s="158"/>
      <c r="D46" s="158"/>
      <c r="E46" s="158"/>
      <c r="F46" s="158"/>
      <c r="G46" s="158"/>
      <c r="H46" s="158"/>
      <c r="I46" s="36"/>
      <c r="J46" s="42"/>
      <c r="K46" s="20" t="s">
        <v>52</v>
      </c>
      <c r="L46" s="38">
        <v>42.04</v>
      </c>
      <c r="M46" s="39"/>
      <c r="N46" s="40"/>
      <c r="O46" s="158"/>
      <c r="P46" s="158"/>
      <c r="Q46" s="158"/>
      <c r="R46" s="158"/>
      <c r="S46" s="158"/>
      <c r="T46" s="41"/>
      <c r="U46" s="138"/>
    </row>
    <row r="47" spans="1:21" s="4" customFormat="1" ht="43.9" customHeight="1">
      <c r="A47" s="132"/>
      <c r="B47" s="158"/>
      <c r="C47" s="158"/>
      <c r="D47" s="158"/>
      <c r="E47" s="158"/>
      <c r="F47" s="158"/>
      <c r="G47" s="158"/>
      <c r="H47" s="158"/>
      <c r="I47" s="36"/>
      <c r="J47" s="42"/>
      <c r="K47" s="20" t="s">
        <v>9</v>
      </c>
      <c r="L47" s="38">
        <v>17.72</v>
      </c>
      <c r="M47" s="39"/>
      <c r="N47" s="40"/>
      <c r="O47" s="158"/>
      <c r="P47" s="158"/>
      <c r="Q47" s="158"/>
      <c r="R47" s="158"/>
      <c r="S47" s="158"/>
      <c r="T47" s="41"/>
      <c r="U47" s="138"/>
    </row>
    <row r="48" spans="1:21" s="4" customFormat="1" ht="30">
      <c r="A48" s="132"/>
      <c r="B48" s="158"/>
      <c r="C48" s="158"/>
      <c r="D48" s="158"/>
      <c r="E48" s="158"/>
      <c r="F48" s="158"/>
      <c r="G48" s="158"/>
      <c r="H48" s="158"/>
      <c r="I48" s="43"/>
      <c r="J48" s="44"/>
      <c r="K48" s="20" t="s">
        <v>8</v>
      </c>
      <c r="L48" s="38">
        <v>302.39999999999998</v>
      </c>
      <c r="M48" s="39"/>
      <c r="N48" s="40"/>
      <c r="O48" s="158"/>
      <c r="P48" s="158"/>
      <c r="Q48" s="158"/>
      <c r="R48" s="158"/>
      <c r="S48" s="158"/>
      <c r="T48" s="41"/>
      <c r="U48" s="138"/>
    </row>
    <row r="49" spans="1:21" s="4" customFormat="1" ht="15.75" customHeight="1" thickBot="1">
      <c r="A49" s="133"/>
      <c r="B49" s="159"/>
      <c r="C49" s="159"/>
      <c r="D49" s="159"/>
      <c r="E49" s="159"/>
      <c r="F49" s="110"/>
      <c r="G49" s="110"/>
      <c r="H49" s="110"/>
      <c r="I49" s="24" t="s">
        <v>0</v>
      </c>
      <c r="J49" s="24">
        <v>0.86</v>
      </c>
      <c r="K49" s="31" t="s">
        <v>0</v>
      </c>
      <c r="L49" s="26">
        <f>+SUM(L44:L48)</f>
        <v>973.86</v>
      </c>
      <c r="M49" s="45"/>
      <c r="N49" s="46"/>
      <c r="O49" s="159"/>
      <c r="P49" s="159">
        <v>0</v>
      </c>
      <c r="Q49" s="159"/>
      <c r="R49" s="159"/>
      <c r="S49" s="159"/>
      <c r="T49" s="47"/>
      <c r="U49" s="48"/>
    </row>
    <row r="50" spans="1:21" ht="15" customHeight="1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6"/>
    </row>
    <row r="51" spans="1:21" ht="13.5" thickBot="1">
      <c r="A51" s="167" t="s">
        <v>46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</row>
    <row r="52" spans="1:21" s="8" customFormat="1" ht="39.6" customHeight="1" thickBot="1">
      <c r="A52" s="160" t="s">
        <v>45</v>
      </c>
      <c r="B52" s="161" t="s">
        <v>44</v>
      </c>
      <c r="C52" s="161"/>
      <c r="D52" s="160" t="s">
        <v>43</v>
      </c>
      <c r="E52" s="160" t="s">
        <v>42</v>
      </c>
      <c r="F52" s="162" t="s">
        <v>54</v>
      </c>
      <c r="G52" s="160" t="s">
        <v>55</v>
      </c>
      <c r="H52" s="160" t="s">
        <v>56</v>
      </c>
      <c r="I52" s="160" t="s">
        <v>41</v>
      </c>
      <c r="J52" s="160"/>
      <c r="K52" s="160"/>
      <c r="L52" s="160"/>
      <c r="M52" s="160"/>
      <c r="N52" s="160"/>
      <c r="O52" s="162" t="s">
        <v>60</v>
      </c>
      <c r="P52" s="160" t="s">
        <v>39</v>
      </c>
      <c r="Q52" s="162" t="s">
        <v>53</v>
      </c>
      <c r="R52" s="162" t="s">
        <v>40</v>
      </c>
      <c r="S52" s="162" t="s">
        <v>38</v>
      </c>
      <c r="T52" s="113"/>
      <c r="U52" s="169" t="s">
        <v>37</v>
      </c>
    </row>
    <row r="53" spans="1:21" s="8" customFormat="1" ht="52.9" customHeight="1" thickBot="1">
      <c r="A53" s="160"/>
      <c r="B53" s="161"/>
      <c r="C53" s="161"/>
      <c r="D53" s="160"/>
      <c r="E53" s="160"/>
      <c r="F53" s="163"/>
      <c r="G53" s="160"/>
      <c r="H53" s="160"/>
      <c r="I53" s="160" t="s">
        <v>36</v>
      </c>
      <c r="J53" s="160"/>
      <c r="K53" s="160" t="s">
        <v>35</v>
      </c>
      <c r="L53" s="160"/>
      <c r="M53" s="160" t="s">
        <v>34</v>
      </c>
      <c r="N53" s="160"/>
      <c r="O53" s="163"/>
      <c r="P53" s="160"/>
      <c r="Q53" s="163"/>
      <c r="R53" s="163"/>
      <c r="S53" s="163"/>
      <c r="T53" s="114"/>
      <c r="U53" s="170"/>
    </row>
    <row r="54" spans="1:21" ht="35.450000000000003" customHeight="1" thickBot="1">
      <c r="A54" s="49"/>
      <c r="B54" s="111" t="s">
        <v>33</v>
      </c>
      <c r="C54" s="111" t="s">
        <v>32</v>
      </c>
      <c r="D54" s="50"/>
      <c r="E54" s="50"/>
      <c r="F54" s="51" t="s">
        <v>57</v>
      </c>
      <c r="G54" s="51"/>
      <c r="H54" s="51"/>
      <c r="I54" s="111" t="s">
        <v>29</v>
      </c>
      <c r="J54" s="111" t="s">
        <v>31</v>
      </c>
      <c r="K54" s="111" t="s">
        <v>29</v>
      </c>
      <c r="L54" s="52" t="s">
        <v>30</v>
      </c>
      <c r="M54" s="111" t="s">
        <v>29</v>
      </c>
      <c r="N54" s="111" t="s">
        <v>28</v>
      </c>
      <c r="O54" s="112" t="s">
        <v>61</v>
      </c>
      <c r="P54" s="50"/>
      <c r="Q54" s="50"/>
      <c r="R54" s="50"/>
      <c r="S54" s="53"/>
      <c r="T54" s="53"/>
      <c r="U54" s="53"/>
    </row>
    <row r="55" spans="1:21" ht="27" customHeight="1" thickBot="1">
      <c r="A55" s="113">
        <v>1</v>
      </c>
      <c r="B55" s="113">
        <v>2</v>
      </c>
      <c r="C55" s="113">
        <v>3</v>
      </c>
      <c r="D55" s="113">
        <v>4</v>
      </c>
      <c r="E55" s="113">
        <v>5</v>
      </c>
      <c r="F55" s="54">
        <v>6</v>
      </c>
      <c r="G55" s="54" t="s">
        <v>58</v>
      </c>
      <c r="H55" s="54" t="s">
        <v>59</v>
      </c>
      <c r="I55" s="180">
        <v>6</v>
      </c>
      <c r="J55" s="181"/>
      <c r="K55" s="180">
        <v>7</v>
      </c>
      <c r="L55" s="181"/>
      <c r="M55" s="180">
        <v>8</v>
      </c>
      <c r="N55" s="181"/>
      <c r="O55" s="55" t="s">
        <v>62</v>
      </c>
      <c r="P55" s="14">
        <v>13</v>
      </c>
      <c r="Q55" s="15" t="s">
        <v>65</v>
      </c>
      <c r="R55" s="14">
        <v>15</v>
      </c>
      <c r="S55" s="14" t="s">
        <v>66</v>
      </c>
      <c r="T55" s="111"/>
      <c r="U55" s="111"/>
    </row>
    <row r="56" spans="1:21" s="4" customFormat="1" ht="108" customHeight="1">
      <c r="A56" s="182" t="s">
        <v>7</v>
      </c>
      <c r="B56" s="168">
        <v>0</v>
      </c>
      <c r="C56" s="168"/>
      <c r="D56" s="134" t="s">
        <v>1</v>
      </c>
      <c r="E56" s="134">
        <v>3150</v>
      </c>
      <c r="F56" s="103">
        <v>20.9605</v>
      </c>
      <c r="G56" s="103"/>
      <c r="H56" s="103">
        <f>E56*(1-F56%)</f>
        <v>2489.7442499999997</v>
      </c>
      <c r="I56" s="56"/>
      <c r="J56" s="57"/>
      <c r="K56" s="57"/>
      <c r="L56" s="58"/>
      <c r="M56" s="59" t="s">
        <v>4</v>
      </c>
      <c r="N56" s="106">
        <v>2056.38</v>
      </c>
      <c r="O56" s="103">
        <f>N57+L57</f>
        <v>2056.38</v>
      </c>
      <c r="P56" s="175">
        <v>0</v>
      </c>
      <c r="Q56" s="134">
        <f>+B57+C57+G57+H56-J57-O56</f>
        <v>433.36424999999963</v>
      </c>
      <c r="R56" s="134">
        <v>538.05999999999995</v>
      </c>
      <c r="S56" s="134">
        <f>+J57+O56+P56+R56</f>
        <v>2594.44</v>
      </c>
      <c r="T56" s="60">
        <v>2193.98</v>
      </c>
      <c r="U56" s="61" t="s">
        <v>6</v>
      </c>
    </row>
    <row r="57" spans="1:21" s="4" customFormat="1" ht="15.75" thickBot="1">
      <c r="A57" s="183"/>
      <c r="B57" s="62"/>
      <c r="C57" s="62"/>
      <c r="D57" s="136"/>
      <c r="E57" s="136"/>
      <c r="F57" s="105"/>
      <c r="G57" s="105"/>
      <c r="H57" s="105"/>
      <c r="I57" s="24" t="s">
        <v>0</v>
      </c>
      <c r="J57" s="63">
        <v>0</v>
      </c>
      <c r="K57" s="64"/>
      <c r="L57" s="65"/>
      <c r="M57" s="66" t="s">
        <v>0</v>
      </c>
      <c r="N57" s="67">
        <v>2056.38</v>
      </c>
      <c r="O57" s="67"/>
      <c r="P57" s="176"/>
      <c r="Q57" s="136"/>
      <c r="R57" s="136">
        <v>2594.44</v>
      </c>
      <c r="S57" s="136">
        <v>2193.98</v>
      </c>
      <c r="T57" s="27">
        <v>2193.98</v>
      </c>
      <c r="U57" s="68"/>
    </row>
    <row r="58" spans="1:21" ht="15" customHeight="1" thickBot="1">
      <c r="A58" s="177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28.9" customHeight="1">
      <c r="A59" s="69" t="s">
        <v>5</v>
      </c>
      <c r="B59" s="168">
        <v>0</v>
      </c>
      <c r="C59" s="168"/>
      <c r="D59" s="134" t="s">
        <v>1</v>
      </c>
      <c r="E59" s="134">
        <v>3350</v>
      </c>
      <c r="F59" s="134">
        <v>21.3416</v>
      </c>
      <c r="G59" s="134"/>
      <c r="H59" s="134">
        <f>E59*(1-F59%)</f>
        <v>2635.0563999999999</v>
      </c>
      <c r="I59" s="70"/>
      <c r="J59" s="70"/>
      <c r="K59" s="71"/>
      <c r="L59" s="72"/>
      <c r="M59" s="59" t="s">
        <v>4</v>
      </c>
      <c r="N59" s="106">
        <v>996.56</v>
      </c>
      <c r="O59" s="134">
        <f>N60+L60</f>
        <v>996.56</v>
      </c>
      <c r="P59" s="175">
        <v>0</v>
      </c>
      <c r="Q59" s="175">
        <f>+B60+C60+G59+H59-J60-O59-P59</f>
        <v>1638.4964</v>
      </c>
      <c r="R59" s="175">
        <v>186.19</v>
      </c>
      <c r="S59" s="175">
        <f>+J60+O59+P59+R59</f>
        <v>1182.75</v>
      </c>
      <c r="T59" s="73">
        <v>401.08</v>
      </c>
      <c r="U59" s="171" t="s">
        <v>3</v>
      </c>
    </row>
    <row r="60" spans="1:21" ht="15.75" thickBot="1">
      <c r="A60" s="74"/>
      <c r="B60" s="75"/>
      <c r="C60" s="75"/>
      <c r="D60" s="136"/>
      <c r="E60" s="136"/>
      <c r="F60" s="136"/>
      <c r="G60" s="136"/>
      <c r="H60" s="136"/>
      <c r="I60" s="24" t="s">
        <v>0</v>
      </c>
      <c r="J60" s="63">
        <v>0</v>
      </c>
      <c r="K60" s="24" t="s">
        <v>0</v>
      </c>
      <c r="L60" s="76">
        <v>0</v>
      </c>
      <c r="M60" s="66" t="s">
        <v>0</v>
      </c>
      <c r="N60" s="77">
        <v>996.56</v>
      </c>
      <c r="O60" s="136"/>
      <c r="P60" s="176"/>
      <c r="Q60" s="176"/>
      <c r="R60" s="176"/>
      <c r="S60" s="176"/>
      <c r="T60" s="78"/>
      <c r="U60" s="172"/>
    </row>
    <row r="61" spans="1:21" ht="45">
      <c r="A61" s="69" t="s">
        <v>2</v>
      </c>
      <c r="B61" s="168">
        <v>0</v>
      </c>
      <c r="C61" s="168"/>
      <c r="D61" s="106" t="s">
        <v>1</v>
      </c>
      <c r="E61" s="106">
        <v>3562.75</v>
      </c>
      <c r="F61" s="106">
        <v>21.3416</v>
      </c>
      <c r="G61" s="106"/>
      <c r="H61" s="134">
        <f>E61*(1-F61%)</f>
        <v>2802.4021459999999</v>
      </c>
      <c r="I61" s="70"/>
      <c r="J61" s="70"/>
      <c r="K61" s="71"/>
      <c r="L61" s="72"/>
      <c r="M61" s="79" t="s">
        <v>63</v>
      </c>
      <c r="N61" s="106">
        <v>4454.03</v>
      </c>
      <c r="O61" s="106">
        <f>N62</f>
        <v>4454.03</v>
      </c>
      <c r="P61" s="80">
        <v>0</v>
      </c>
      <c r="Q61" s="80">
        <f>+B62+C62+G62+H61-J62-O61-P61</f>
        <v>-1651.6278539999998</v>
      </c>
      <c r="R61" s="80">
        <v>717.34</v>
      </c>
      <c r="S61" s="80">
        <f>+J62+O61+P61+R61</f>
        <v>5171.37</v>
      </c>
      <c r="T61" s="81">
        <v>4753.4799999999996</v>
      </c>
      <c r="U61" s="82" t="s">
        <v>64</v>
      </c>
    </row>
    <row r="62" spans="1:21" ht="15.75" thickBot="1">
      <c r="A62" s="83"/>
      <c r="B62" s="84"/>
      <c r="C62" s="84"/>
      <c r="D62" s="85"/>
      <c r="E62" s="85"/>
      <c r="F62" s="85"/>
      <c r="G62" s="85"/>
      <c r="H62" s="136"/>
      <c r="I62" s="24" t="s">
        <v>0</v>
      </c>
      <c r="J62" s="63">
        <v>0</v>
      </c>
      <c r="K62" s="24" t="s">
        <v>0</v>
      </c>
      <c r="L62" s="76">
        <v>0</v>
      </c>
      <c r="M62" s="66" t="s">
        <v>0</v>
      </c>
      <c r="N62" s="77">
        <f>SUM(N61)</f>
        <v>4454.03</v>
      </c>
      <c r="O62" s="77"/>
      <c r="P62" s="84"/>
      <c r="Q62" s="84"/>
      <c r="R62" s="84"/>
      <c r="S62" s="86"/>
      <c r="T62" s="87"/>
      <c r="U62" s="88"/>
    </row>
    <row r="63" spans="1:21" ht="15.75">
      <c r="A63" s="115" t="s">
        <v>87</v>
      </c>
    </row>
  </sheetData>
  <sheetProtection password="CC3E" sheet="1" objects="1" scenarios="1"/>
  <mergeCells count="149">
    <mergeCell ref="U59:U60"/>
    <mergeCell ref="B61:C61"/>
    <mergeCell ref="H61:H62"/>
    <mergeCell ref="T6:T7"/>
    <mergeCell ref="O59:O60"/>
    <mergeCell ref="P59:P60"/>
    <mergeCell ref="Q59:Q60"/>
    <mergeCell ref="R59:R60"/>
    <mergeCell ref="S59:S60"/>
    <mergeCell ref="B59:C59"/>
    <mergeCell ref="D59:D60"/>
    <mergeCell ref="E59:E60"/>
    <mergeCell ref="F59:F60"/>
    <mergeCell ref="G59:G60"/>
    <mergeCell ref="H59:H60"/>
    <mergeCell ref="P56:P57"/>
    <mergeCell ref="Q56:Q57"/>
    <mergeCell ref="R56:R57"/>
    <mergeCell ref="S56:S57"/>
    <mergeCell ref="A58:U58"/>
    <mergeCell ref="I55:J55"/>
    <mergeCell ref="K55:L55"/>
    <mergeCell ref="M55:N55"/>
    <mergeCell ref="A56:A57"/>
    <mergeCell ref="B56:C56"/>
    <mergeCell ref="D56:D57"/>
    <mergeCell ref="E56:E57"/>
    <mergeCell ref="R52:R53"/>
    <mergeCell ref="S52:S53"/>
    <mergeCell ref="U52:U53"/>
    <mergeCell ref="I53:J53"/>
    <mergeCell ref="K53:L53"/>
    <mergeCell ref="M53:N53"/>
    <mergeCell ref="H52:H53"/>
    <mergeCell ref="I52:N52"/>
    <mergeCell ref="O52:O53"/>
    <mergeCell ref="P52:P53"/>
    <mergeCell ref="Q52:Q53"/>
    <mergeCell ref="A52:A53"/>
    <mergeCell ref="B52:C53"/>
    <mergeCell ref="D52:D53"/>
    <mergeCell ref="E52:E53"/>
    <mergeCell ref="F52:F53"/>
    <mergeCell ref="G52:G53"/>
    <mergeCell ref="R44:R49"/>
    <mergeCell ref="S44:S49"/>
    <mergeCell ref="U44:U48"/>
    <mergeCell ref="A50:U50"/>
    <mergeCell ref="A51:U51"/>
    <mergeCell ref="F44:F48"/>
    <mergeCell ref="G44:G48"/>
    <mergeCell ref="H44:H48"/>
    <mergeCell ref="O44:O49"/>
    <mergeCell ref="P44:P49"/>
    <mergeCell ref="Q44:Q49"/>
    <mergeCell ref="A43:U43"/>
    <mergeCell ref="A44:A49"/>
    <mergeCell ref="B44:B49"/>
    <mergeCell ref="C44:C49"/>
    <mergeCell ref="D44:D49"/>
    <mergeCell ref="E44:E49"/>
    <mergeCell ref="O38:O42"/>
    <mergeCell ref="P38:P42"/>
    <mergeCell ref="Q38:Q42"/>
    <mergeCell ref="F38:F42"/>
    <mergeCell ref="G38:G42"/>
    <mergeCell ref="H38:H42"/>
    <mergeCell ref="I38:I40"/>
    <mergeCell ref="J38:J40"/>
    <mergeCell ref="A37:U37"/>
    <mergeCell ref="A38:A42"/>
    <mergeCell ref="B38:B42"/>
    <mergeCell ref="C38:C42"/>
    <mergeCell ref="D38:D42"/>
    <mergeCell ref="E38:E42"/>
    <mergeCell ref="O30:O36"/>
    <mergeCell ref="P30:P36"/>
    <mergeCell ref="Q30:Q36"/>
    <mergeCell ref="F30:F36"/>
    <mergeCell ref="G30:G36"/>
    <mergeCell ref="H30:H36"/>
    <mergeCell ref="I30:I31"/>
    <mergeCell ref="J30:J31"/>
    <mergeCell ref="R38:R42"/>
    <mergeCell ref="S38:S42"/>
    <mergeCell ref="U38:U42"/>
    <mergeCell ref="A29:U29"/>
    <mergeCell ref="A30:A36"/>
    <mergeCell ref="B30:B36"/>
    <mergeCell ref="C30:C36"/>
    <mergeCell ref="D30:D36"/>
    <mergeCell ref="E30:E36"/>
    <mergeCell ref="F20:F28"/>
    <mergeCell ref="G20:G28"/>
    <mergeCell ref="H20:H28"/>
    <mergeCell ref="O20:O28"/>
    <mergeCell ref="P20:P28"/>
    <mergeCell ref="Q20:Q28"/>
    <mergeCell ref="R30:R36"/>
    <mergeCell ref="S30:S36"/>
    <mergeCell ref="U30:U36"/>
    <mergeCell ref="R10:R18"/>
    <mergeCell ref="S10:S18"/>
    <mergeCell ref="U10:U15"/>
    <mergeCell ref="A19:U19"/>
    <mergeCell ref="A20:A28"/>
    <mergeCell ref="B20:B28"/>
    <mergeCell ref="C20:C28"/>
    <mergeCell ref="D20:D28"/>
    <mergeCell ref="E20:E28"/>
    <mergeCell ref="H10:H18"/>
    <mergeCell ref="O10:O18"/>
    <mergeCell ref="P10:P18"/>
    <mergeCell ref="Q10:Q18"/>
    <mergeCell ref="R20:R28"/>
    <mergeCell ref="S20:S28"/>
    <mergeCell ref="U20:U28"/>
    <mergeCell ref="I9:J9"/>
    <mergeCell ref="K9:L9"/>
    <mergeCell ref="M9:N9"/>
    <mergeCell ref="A10:A18"/>
    <mergeCell ref="B10:B18"/>
    <mergeCell ref="C10:C18"/>
    <mergeCell ref="D10:D18"/>
    <mergeCell ref="E10:E18"/>
    <mergeCell ref="F10:F18"/>
    <mergeCell ref="G10:G18"/>
    <mergeCell ref="A1:U1"/>
    <mergeCell ref="A2:U2"/>
    <mergeCell ref="A3:U3"/>
    <mergeCell ref="A4:U4"/>
    <mergeCell ref="A5:U5"/>
    <mergeCell ref="A6:A7"/>
    <mergeCell ref="B6:C7"/>
    <mergeCell ref="D6:D7"/>
    <mergeCell ref="E6:E7"/>
    <mergeCell ref="F6:F7"/>
    <mergeCell ref="R6:R7"/>
    <mergeCell ref="S6:S7"/>
    <mergeCell ref="U6:U7"/>
    <mergeCell ref="I7:J7"/>
    <mergeCell ref="K7:L7"/>
    <mergeCell ref="M7:N7"/>
    <mergeCell ref="G6:G7"/>
    <mergeCell ref="H6:H7"/>
    <mergeCell ref="I6:N6"/>
    <mergeCell ref="O6:O7"/>
    <mergeCell ref="P6:P7"/>
    <mergeCell ref="Q6:Q7"/>
  </mergeCells>
  <pageMargins left="0.25" right="0.25" top="0.75" bottom="0.75" header="0.3" footer="0.3"/>
  <pageSetup paperSize="9" scale="46" fitToHeight="0" orientation="landscape" r:id="rId1"/>
  <rowBreaks count="1" manualBreakCount="1">
    <brk id="49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Unchahar-I_5(C)</vt:lpstr>
      <vt:lpstr>'Unchahar-I_5(C)'!Print_Area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AMBATI</dc:creator>
  <cp:lastModifiedBy>Manishkumar</cp:lastModifiedBy>
  <cp:lastPrinted>2018-08-20T08:40:53Z</cp:lastPrinted>
  <dcterms:created xsi:type="dcterms:W3CDTF">2018-04-25T12:24:13Z</dcterms:created>
  <dcterms:modified xsi:type="dcterms:W3CDTF">2019-01-18T05:23:13Z</dcterms:modified>
</cp:coreProperties>
</file>